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autoCompressPictures="0"/>
  <bookViews>
    <workbookView xWindow="3200" yWindow="0" windowWidth="19440" windowHeight="11980"/>
  </bookViews>
  <sheets>
    <sheet name="Объемы" sheetId="1" r:id="rId1"/>
  </sheets>
  <definedNames>
    <definedName name="_xlnm._FilterDatabase" localSheetId="0" hidden="1">Объемы!$B$1:$B$212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82" i="1" l="1"/>
  <c r="K198" i="1"/>
  <c r="K187" i="1"/>
  <c r="K173" i="1"/>
  <c r="K157" i="1"/>
  <c r="K119" i="1"/>
  <c r="K110" i="1"/>
  <c r="K91" i="1"/>
  <c r="K78" i="1"/>
  <c r="K66" i="1"/>
  <c r="K34" i="1"/>
  <c r="K24" i="1"/>
  <c r="E125" i="1"/>
  <c r="E151" i="1"/>
  <c r="E153" i="1"/>
  <c r="E105" i="1"/>
  <c r="E97" i="1"/>
  <c r="E155" i="1"/>
  <c r="E98" i="1"/>
  <c r="E101" i="1"/>
  <c r="E104" i="1"/>
  <c r="E102" i="1"/>
  <c r="E107" i="1"/>
  <c r="E106" i="1"/>
  <c r="E103" i="1"/>
  <c r="E88" i="1"/>
  <c r="E64" i="1"/>
  <c r="E63" i="1"/>
  <c r="E58" i="1"/>
  <c r="E59" i="1"/>
  <c r="E71" i="1"/>
  <c r="E73" i="1"/>
  <c r="E76" i="1"/>
  <c r="E77" i="1"/>
  <c r="E54" i="1"/>
  <c r="E55" i="1"/>
  <c r="E53" i="1"/>
  <c r="E47" i="1"/>
  <c r="E46" i="1"/>
  <c r="E39" i="1"/>
  <c r="E60" i="1"/>
  <c r="E61" i="1"/>
  <c r="E74" i="1"/>
  <c r="E75" i="1"/>
  <c r="E72" i="1"/>
  <c r="E9" i="1"/>
  <c r="E8" i="1"/>
  <c r="E7" i="1"/>
  <c r="E33" i="1"/>
  <c r="E30" i="1"/>
  <c r="E113" i="1"/>
  <c r="E85" i="1"/>
  <c r="E84" i="1"/>
  <c r="E83" i="1"/>
  <c r="E20" i="1"/>
  <c r="E31" i="1"/>
</calcChain>
</file>

<file path=xl/sharedStrings.xml><?xml version="1.0" encoding="utf-8"?>
<sst xmlns="http://schemas.openxmlformats.org/spreadsheetml/2006/main" count="349" uniqueCount="197">
  <si>
    <t>Земляные работы</t>
  </si>
  <si>
    <t>Наименование работ</t>
  </si>
  <si>
    <t>ед. изм</t>
  </si>
  <si>
    <t>кол-во</t>
  </si>
  <si>
    <t>м3</t>
  </si>
  <si>
    <t>Расчет 
формула</t>
  </si>
  <si>
    <t>м2</t>
  </si>
  <si>
    <t>Примечание</t>
  </si>
  <si>
    <t>0,85*((8,9*9,1)+2,2*1,8+5,8*(3,94+
0,9+3,76)+(1,25+0,215)*(0,9+3,76)+0,9*2,03))+(0,85*0,5*(0,5+1,5))*(8,9+9,1+2,1+5,8+3,94+0,215+0,9+3,76+1,265+0,9+2,03+0,9+6,17+1,8+2,7+4,2)</t>
  </si>
  <si>
    <t>(0,6*((8,9*9,1)+2,2*1,8+5,8*(3,94+
0,9+3,76)+(1,25+0,215)*(0,9+3,76)+0,9*2,03))+(0,6*(0,5+1,0)/2)*(8,9+9,1+2,1+5,8+3,94+0,215+0,9+3,76+1,265+0,9+2,03+0,9+6,17+1,8+2,7+4,2))*1,1</t>
  </si>
  <si>
    <t>(0,20*((8,9*9,1)+2,2*1,8+5,8*(3,94+
0,9+3,76)+(1,25+0,215)*(0,9+3,76)+0,9*2,03))+(0,2*0,5*(1+1,25))*(8,9+9,1+2,1+5,8+3,94+0,215+0,9+3,76+1,265+0,9+2,03+0,9+6,17+1,8+2,7+4,2))*1,1</t>
  </si>
  <si>
    <t>комплекс</t>
  </si>
  <si>
    <t>доски 25 мм</t>
  </si>
  <si>
    <t>доска 40 мм</t>
  </si>
  <si>
    <t>кг</t>
  </si>
  <si>
    <t>(0,888*((9,1/0,2+1)*8,9*2+(2,2/0,2+1)*1,8*2+
(5,8/0,2+1)*(3,94+0,9+3,76)*2+(1,25/0,2+1)*0,9*2+((1,25+0,215)/0,2+1)*3,76*2+(2,03/0,2+1)*0,9*2)*2*1,04</t>
  </si>
  <si>
    <t>(8,9*9,1+(9,1-4,2-2,7)*1,8+5,8*(3,94+0,9+3,76)
+1,25*0,9+(1,25+0,25)*(3,76)+0,9*2,03)*0,3*1,02</t>
  </si>
  <si>
    <t>2,07/100*43,89</t>
  </si>
  <si>
    <t>0,4/100*43,89</t>
  </si>
  <si>
    <t>11,2/100*43,89</t>
  </si>
  <si>
    <t>((8,9+9,1+2,1+5,8+3,94+0,9+3,76+4+1,8+4+1,8+
2,7+4,2+8,1)/0,2+12)*0,46*0,89*2*1,04</t>
  </si>
  <si>
    <t xml:space="preserve">мастика битумная </t>
  </si>
  <si>
    <t>шт</t>
  </si>
  <si>
    <t>бетон В20</t>
  </si>
  <si>
    <t>гвозди строительные
120мм</t>
  </si>
  <si>
    <t>((9,1-4,2+2,1+5,8+3,94+0,9+3,76+4+1,8+4+1,8+
2,7+8,1))*0,38*1,02+(8,1+4,2+4,2-2,8)*0,3*1,02</t>
  </si>
  <si>
    <t>((8,9+9,1+2,1+5,8+3,94+0,9+3,76+4+1,8+4+1,8+
2,7+4,2-2,8))*0,6*(286,0+138*2)/100</t>
  </si>
  <si>
    <t>м.п.</t>
  </si>
  <si>
    <t>упаковок</t>
  </si>
  <si>
    <t>Газобетон 375 625х250х375 мм АЭРОК паз-гребень (32 шт 1,875 м.куб.)</t>
  </si>
  <si>
    <t>стоимость 
ед.</t>
  </si>
  <si>
    <t>стоимость 
всего</t>
  </si>
  <si>
    <t xml:space="preserve"> Щебеночное основание, толщ. 0,2 м</t>
  </si>
  <si>
    <t>бетон В20  W4 F100</t>
  </si>
  <si>
    <t>кирпич полнотелый М 100</t>
  </si>
  <si>
    <t>раствор М75</t>
  </si>
  <si>
    <t>м</t>
  </si>
  <si>
    <t>Фасад</t>
  </si>
  <si>
    <t>Аэрок ГБ (клей для
 газобетона), 25 кг (  расход  18,1 -25 кг - 1м3 блоков при толщине шва 2-3 мм)</t>
  </si>
  <si>
    <t>одноходовой  высотой 3,3 м</t>
  </si>
  <si>
    <t>двухходовой высотой 3,3м</t>
  </si>
  <si>
    <t>Вентиляционный канал   из керамических блоков Schiedel  до отм +10,2</t>
  </si>
  <si>
    <t>Дымовентстояк из керамических блоков Schiedel Uni до отм. +10,2  от камина</t>
  </si>
  <si>
    <t>Кладка внутренней  стены из газобетонных блоков толщ. 375 мм</t>
  </si>
  <si>
    <t>общей площадью S = 181,8 м2</t>
  </si>
  <si>
    <t xml:space="preserve"> песчаное основание, толщ. 0,4м
</t>
  </si>
  <si>
    <t xml:space="preserve">Фундаментная плита толщ 0,3 м 
</t>
  </si>
  <si>
    <t xml:space="preserve">арматура 8 АIII L = 275-285мм , с шагом 0,5 - 0,3 м
 </t>
  </si>
  <si>
    <t xml:space="preserve">Предусмотреть гильзы  ( или вводы) в фундаменте для ввода наружных инженерных сетей:
</t>
  </si>
  <si>
    <t>прокладка  труб выпусков  канализации, водопроводного ввода за пределы фундамента</t>
  </si>
  <si>
    <t xml:space="preserve"> м3</t>
  </si>
  <si>
    <t>Армирование г/б кладки наружных и внутренних стен</t>
  </si>
  <si>
    <t>арматура 12 А III,   4 продольных стержня</t>
  </si>
  <si>
    <t>арматура 8АI, хомуты с шагом 100 мм, L= 640 мм</t>
  </si>
  <si>
    <t xml:space="preserve">бетон В 20 </t>
  </si>
  <si>
    <t>М3</t>
  </si>
  <si>
    <t>щиты опалубки ИЗ ДОСОК 25 ММ</t>
  </si>
  <si>
    <t>арматура 10 А III,   8 продольных стержней</t>
  </si>
  <si>
    <t xml:space="preserve">арматура 8 А I ,  </t>
  </si>
  <si>
    <t xml:space="preserve">арматура 10 А III,  </t>
  </si>
  <si>
    <t>Перемычки ж/б , аркообразные  МП-1 - 2 шт  по оси  В /2-3 и МП-3 по оси  4 /В-Г</t>
  </si>
  <si>
    <t xml:space="preserve">сетка арматурная  d4 Вр1 50х50 через 4 ряда </t>
  </si>
  <si>
    <t>Кирпичный столб по оси А/3 
380х380 мм, до +2,5</t>
  </si>
  <si>
    <t>Перемычки готовые  толщ 120 мм</t>
  </si>
  <si>
    <t>Листы ГКЛ 13 мм</t>
  </si>
  <si>
    <t>Кровля.</t>
  </si>
  <si>
    <t>Стропильная система</t>
  </si>
  <si>
    <t>Мауэрлат баока 200х200 L=42000 мм</t>
  </si>
  <si>
    <t xml:space="preserve">Изопласт под мауэрлат в 2 слоя </t>
  </si>
  <si>
    <t>Стропила балка 50х200 L=700-5000</t>
  </si>
  <si>
    <t>Стропила балка 50х200 L=700-4600</t>
  </si>
  <si>
    <t>Стропила балка 50х200 L=5000</t>
  </si>
  <si>
    <t>Стропила балка 50х200 L=700-5400</t>
  </si>
  <si>
    <t>Стропила балка 50х200 L=3000</t>
  </si>
  <si>
    <t>Стропила балка 50х200 L=3000-6000</t>
  </si>
  <si>
    <t>Стропила балка 50х200 L=3000-5000</t>
  </si>
  <si>
    <t>Стропила балка 50х200 L=7000</t>
  </si>
  <si>
    <t>Стяжка балка 50х200 L=2600</t>
  </si>
  <si>
    <t>Стяжка балка 50х200 L=4000</t>
  </si>
  <si>
    <t>Ендова балка 50х200 L=6000</t>
  </si>
  <si>
    <t>Стойка  балка 200х200 L=3600</t>
  </si>
  <si>
    <t>Отб. Доска   балка 50х100 L=2800</t>
  </si>
  <si>
    <t>Болт М16</t>
  </si>
  <si>
    <t>Болт М 12</t>
  </si>
  <si>
    <t>опорный брус 50х50 L=400 мм</t>
  </si>
  <si>
    <t>скоба строительная  L=120 мм</t>
  </si>
  <si>
    <t>скоба строительная  L=150 мм</t>
  </si>
  <si>
    <t>монтажные пластины  50х250 мм</t>
  </si>
  <si>
    <t>Покрытие кровли</t>
  </si>
  <si>
    <t>Выемка грунта с учетом крылец, 
h=0,6 м</t>
  </si>
  <si>
    <t>№ 
п/п</t>
  </si>
  <si>
    <t>50.1</t>
  </si>
  <si>
    <t>50.2</t>
  </si>
  <si>
    <t>Объект: индивидуальный жилой дом</t>
  </si>
  <si>
    <t>гвозди строительные 100мм</t>
  </si>
  <si>
    <t xml:space="preserve">Гидроизоляция  фундаментной
 плиты и цоколя  обмазочная   вертикальная  в два слоя </t>
  </si>
  <si>
    <t>Кладка наружных стен из
 газобетонных блоков толщ. 375 мм</t>
  </si>
  <si>
    <t>объем кладки</t>
  </si>
  <si>
    <t xml:space="preserve">
</t>
  </si>
  <si>
    <t xml:space="preserve">объем кладки </t>
  </si>
  <si>
    <t>Монолитное перкрытие  между 1-м и 2-м этажами толщ. 180 мм</t>
  </si>
  <si>
    <t>Бетон В20</t>
  </si>
  <si>
    <t>Стойки опалубки инвентарные</t>
  </si>
  <si>
    <t>палуба опалубки</t>
  </si>
  <si>
    <t xml:space="preserve">щиты из досок  толщ 25 мм </t>
  </si>
  <si>
    <t xml:space="preserve">гвозди строительные </t>
  </si>
  <si>
    <t xml:space="preserve">брусья обрезные 150х(75-150) </t>
  </si>
  <si>
    <t xml:space="preserve">брусья обрезные 150х(40-75) </t>
  </si>
  <si>
    <t>Арматура 12 АIII</t>
  </si>
  <si>
    <t>Арматура 8 АI</t>
  </si>
  <si>
    <t>Полиэтиленовая пленка</t>
  </si>
  <si>
    <t>Обратная зазыпка грунта</t>
  </si>
  <si>
    <t>доски 40 мм</t>
  </si>
  <si>
    <t>м/п</t>
  </si>
  <si>
    <t>Доставка</t>
  </si>
  <si>
    <t>Бетононасос</t>
  </si>
  <si>
    <t>Итого</t>
  </si>
  <si>
    <t>Вязальная проволока</t>
  </si>
  <si>
    <t>уп</t>
  </si>
  <si>
    <t>Геотекстиль</t>
  </si>
  <si>
    <t>Линокром ХПП 15 кв.м</t>
  </si>
  <si>
    <t>Проволока вязальная</t>
  </si>
  <si>
    <t>Щебень фр5-20</t>
  </si>
  <si>
    <t>Песок</t>
  </si>
  <si>
    <t>Автокран</t>
  </si>
  <si>
    <t xml:space="preserve">Внутренние стены из газобетона толщ 100 мм на 1,2 этаже </t>
  </si>
  <si>
    <t>Клей для газобнтона</t>
  </si>
  <si>
    <t>меш</t>
  </si>
  <si>
    <t xml:space="preserve"> Доставка</t>
  </si>
  <si>
    <t>Арнеда опалубки</t>
  </si>
  <si>
    <t>уголки усиленные</t>
  </si>
  <si>
    <t>Саморезы</t>
  </si>
  <si>
    <t>Огнебиозащита</t>
  </si>
  <si>
    <t>Гидро-пароизоляция</t>
  </si>
  <si>
    <t>Доствка</t>
  </si>
  <si>
    <t>Подрядчик</t>
  </si>
  <si>
    <t>Заказчик</t>
  </si>
  <si>
    <t xml:space="preserve">                 </t>
  </si>
  <si>
    <t>перемычка бетонная</t>
  </si>
  <si>
    <t>Работа</t>
  </si>
  <si>
    <t>Работа 1</t>
  </si>
  <si>
    <t>Работа 2</t>
  </si>
  <si>
    <t>арматура 12 АIII</t>
  </si>
  <si>
    <t>арматура 6 АI  по 2 продольных стержня через 2 ряда</t>
  </si>
  <si>
    <t>Леса из досок 40х150х6000</t>
  </si>
  <si>
    <t>Раствор для кладки</t>
  </si>
  <si>
    <t>разводка ХВС и ГВС по дому пластиком (включая работу)</t>
  </si>
  <si>
    <t>Разводка электрики по дому (включая работу)</t>
  </si>
  <si>
    <t>Гибкая черепица Ранчо коричневый</t>
  </si>
  <si>
    <t>Конек/карниз 7,2/12п.м коричневый микс</t>
  </si>
  <si>
    <t>Плита OSB-3 Калевала 12мм 1,25х2,5</t>
  </si>
  <si>
    <t>Подкладочный ковер 40 п.м. орех, ТехноНиколь</t>
  </si>
  <si>
    <t>рул</t>
  </si>
  <si>
    <t>Мастика битумная 10л/12кг, ТехноНиколь</t>
  </si>
  <si>
    <t xml:space="preserve">Гвозди толевые оцинкованные 3.0х30мм </t>
  </si>
  <si>
    <t>Аэратор Huopa KTV коричневый Vilpe</t>
  </si>
  <si>
    <t>Ендова 10п/м орех</t>
  </si>
  <si>
    <t>МК Ветровик (13х20х70х25х80) 8017(коричневый) РЕ 2м</t>
  </si>
  <si>
    <t>МК Капельник (115х50х13) 8017(коричневый) РЕ 2м</t>
  </si>
  <si>
    <t>МК Примыкание (13х20х48х13) 8017(коричневый) РЕ 2м</t>
  </si>
  <si>
    <t>Подшивка свесов софитами (коричневый)</t>
  </si>
  <si>
    <r>
      <t xml:space="preserve">Контробрешетка под балками: брусок 40х40 с шагом </t>
    </r>
    <r>
      <rPr>
        <sz val="11"/>
        <rFont val="Times New Roman"/>
        <family val="1"/>
        <charset val="204"/>
      </rPr>
      <t>250 мм</t>
    </r>
  </si>
  <si>
    <t>Обрешетка 50 мм  по балкам перекрытия</t>
  </si>
  <si>
    <t>Керамический облицовочный пустотелый красный кирпич Гладкий Победа ЛСР М150 250*120*65мм</t>
  </si>
  <si>
    <t>Желоба, водосточные трубы пластиковые (комплект)</t>
  </si>
  <si>
    <t>Колпак из оцинкованной стали на дымовентканалы</t>
  </si>
  <si>
    <t>п/м</t>
  </si>
  <si>
    <t>Машинная штукатурка стен</t>
  </si>
  <si>
    <t>Машинная штукатурка потолка</t>
  </si>
  <si>
    <t>Монтаж</t>
  </si>
  <si>
    <t>Металлическое ограждение окна 2-ого этажа ОК-07 с полимерной (порошковой) покраской МР-06</t>
  </si>
  <si>
    <t>Горизонтальная гидроизоляция  под стены</t>
  </si>
  <si>
    <t>Настенный газовый котел Baxi Eco Four 24 F (двухконтурный)</t>
  </si>
  <si>
    <t>Декоративные элементы фасада из пенополистерола, заштукатуренный и покрашенный в белый цвет</t>
  </si>
  <si>
    <t>Анкер БПА-200-5-1П</t>
  </si>
  <si>
    <t>Машинная цементно-песчанная стяжка пола</t>
  </si>
  <si>
    <t>Металлическое ограждение крыльца с полимерной (порошковой) покраской МР-01</t>
  </si>
  <si>
    <t>Анкеровка ж/б пояса  Анкером д.12 мм  L = 810 мм</t>
  </si>
  <si>
    <t>Электричество</t>
  </si>
  <si>
    <t>Радиаторы отопления</t>
  </si>
  <si>
    <t>Земляные работы, разметка контура дома на участке, укладка геотекстиля в котлован, устройство основания под фундамент (песок, щебень, трамбовка виброплитой), монтаж дощатой опалубки, монтаж арматурного каркаса в 2 слоя, закладка гильз под инженерные коммуникации, заливка бетона с использованием глубинного вибратора, контроль уровня, демонтаж опалубки.</t>
  </si>
  <si>
    <t>Монолитный ж/б пояс 300х200  на отм  +6,00</t>
  </si>
  <si>
    <t>Монтаж опалубки под перекрытие, монтаж дощатой опалубки, монтаж арматурного каркаса в 2 слоя, закладка гильз под инженерные коммуникации, заливка бетона с использованием глубинного вибратора, контроль уровня, демонтаж опалубки.</t>
  </si>
  <si>
    <t>Кладка 1ого этажа из газобетона, армирование газобетона, заливка перемычек бетоном над проемами, кладка кирпичного столба, монтаж лесов.</t>
  </si>
  <si>
    <t>Прием газобетона на 2ой этаж (автокраном), кладка 2ого этажа из газобетона, армирование газобетона, заливка перемычек бетоном над проемами, монтаж лесов.</t>
  </si>
  <si>
    <t>Монтаж дощатой опалубки, монтаж арматурного каркаса в 4 слоя, заливка бетона, закладка анкера, монтаж лесов.</t>
  </si>
  <si>
    <t>Монтаж дымохода Schiedel Uni, монтаж вент. блоков, монтаж лесов.</t>
  </si>
  <si>
    <t>Облицовка цоколя искусственным камнем Капри серый</t>
  </si>
  <si>
    <t>Внутренняя лестница деревянная  с ограждениями вместе с установкой</t>
  </si>
  <si>
    <t>Двери по спецификации,  вместе с установкой</t>
  </si>
  <si>
    <t>Окна по спецификации (по проекту 38А)  вместе с установкой</t>
  </si>
  <si>
    <t>Монтаж стропильной системы, перекрытие 2ого этажа с утеплением и подшивкой ГКЛ, покрытие кровли, кладка фасада облицовочным кирпичем, монтаж цоколя искусственным камнем, установка торцевых планок, подшив свесов, установка желобов, установка водосточных труб, монтаж декоративных элеменов фасада, гидроизоляция торца фундамента, установка лесов.</t>
  </si>
  <si>
    <t>Водоснабжение и отопление</t>
  </si>
  <si>
    <t>Утеплитель плита минераловатная между балок перекрытия: Лайт Баттс толщ 200 мм</t>
  </si>
  <si>
    <t xml:space="preserve">Итого </t>
  </si>
  <si>
    <t xml:space="preserve">Приложение № к договору </t>
  </si>
  <si>
    <t>Проект: ПРОЕКТ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</si>
</sst>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10"/>
      <color theme="1"/>
      <name val="Times New Roman"/>
      <family val="1"/>
      <charset val="204"/>
    </font>
    <font>
      <b/>
      <sz val="11"/>
      <color theme="1"/>
      <name val="Times New Roman"/>
      <family val="1"/>
      <charset val="204"/>
    </font>
    <font>
      <b/>
      <sz val="8"/>
      <color theme="1"/>
      <name val="Times New Roman"/>
      <family val="1"/>
      <charset val="204"/>
    </font>
    <font>
      <b/>
      <sz val="10"/>
      <color theme="1"/>
      <name val="Times New Roman"/>
      <family val="1"/>
      <charset val="204"/>
    </font>
    <font>
      <sz val="9.5"/>
      <color theme="1"/>
      <name val="Times New Roman"/>
      <family val="1"/>
      <charset val="204"/>
    </font>
    <font>
      <b/>
      <i/>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s>
  <cellStyleXfs count="1">
    <xf numFmtId="0" fontId="0" fillId="0" borderId="0"/>
  </cellStyleXfs>
  <cellXfs count="111">
    <xf numFmtId="0" fontId="0" fillId="0" borderId="0" xfId="0"/>
    <xf numFmtId="0" fontId="0" fillId="0" borderId="0" xfId="0" applyBorder="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vertical="top"/>
    </xf>
    <xf numFmtId="4" fontId="1" fillId="0" borderId="0" xfId="0" applyNumberFormat="1" applyFont="1" applyAlignment="1">
      <alignment horizontal="center" vertical="top"/>
    </xf>
    <xf numFmtId="164" fontId="1" fillId="0" borderId="0" xfId="0" applyNumberFormat="1" applyFont="1" applyAlignment="1">
      <alignment horizontal="center" vertical="top"/>
    </xf>
    <xf numFmtId="0" fontId="3" fillId="0" borderId="0" xfId="0" applyFont="1" applyAlignment="1">
      <alignment vertical="top"/>
    </xf>
    <xf numFmtId="0" fontId="1" fillId="0" borderId="1" xfId="0" applyFont="1" applyBorder="1" applyAlignment="1">
      <alignment horizontal="center" vertical="top"/>
    </xf>
    <xf numFmtId="0" fontId="2" fillId="0" borderId="1" xfId="0" applyFont="1" applyBorder="1" applyAlignment="1">
      <alignment horizontal="center" vertical="top" wrapText="1"/>
    </xf>
    <xf numFmtId="4" fontId="1" fillId="0" borderId="1" xfId="0" applyNumberFormat="1" applyFont="1" applyBorder="1" applyAlignment="1">
      <alignment horizontal="center" vertical="top"/>
    </xf>
    <xf numFmtId="0" fontId="3" fillId="0" borderId="1" xfId="0" applyFon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top" wrapText="1"/>
    </xf>
    <xf numFmtId="4" fontId="4" fillId="0" borderId="1" xfId="0" applyNumberFormat="1" applyFont="1" applyBorder="1" applyAlignment="1">
      <alignment horizontal="center" vertical="top"/>
    </xf>
    <xf numFmtId="0" fontId="6" fillId="0" borderId="1" xfId="0" applyFont="1" applyBorder="1" applyAlignment="1">
      <alignment horizontal="center" vertical="top"/>
    </xf>
    <xf numFmtId="0" fontId="4" fillId="0" borderId="0" xfId="0" applyFont="1" applyAlignment="1">
      <alignment horizontal="center" vertical="top"/>
    </xf>
    <xf numFmtId="0" fontId="1" fillId="0" borderId="1" xfId="0" applyFont="1" applyBorder="1" applyAlignment="1">
      <alignment vertical="top"/>
    </xf>
    <xf numFmtId="0" fontId="2"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xf>
    <xf numFmtId="0" fontId="4" fillId="0" borderId="1" xfId="0" applyFont="1" applyBorder="1" applyAlignment="1">
      <alignment vertical="top"/>
    </xf>
    <xf numFmtId="0" fontId="5" fillId="0" borderId="1" xfId="0" applyFont="1" applyBorder="1" applyAlignment="1">
      <alignment vertical="top"/>
    </xf>
    <xf numFmtId="0" fontId="6" fillId="0" borderId="1" xfId="0" applyFont="1" applyBorder="1" applyAlignment="1">
      <alignment vertical="top"/>
    </xf>
    <xf numFmtId="0" fontId="4" fillId="0" borderId="0" xfId="0" applyFont="1" applyAlignment="1">
      <alignment vertical="top"/>
    </xf>
    <xf numFmtId="4" fontId="1" fillId="0" borderId="1" xfId="0" applyNumberFormat="1" applyFont="1" applyBorder="1" applyAlignment="1">
      <alignment horizontal="center" vertical="top" wrapText="1"/>
    </xf>
    <xf numFmtId="0" fontId="1" fillId="0" borderId="3" xfId="0" applyFont="1" applyBorder="1" applyAlignment="1">
      <alignment horizontal="center" vertical="top"/>
    </xf>
    <xf numFmtId="0" fontId="2" fillId="0" borderId="3" xfId="0" applyFont="1" applyBorder="1" applyAlignment="1">
      <alignment vertical="top"/>
    </xf>
    <xf numFmtId="4" fontId="1" fillId="0" borderId="3" xfId="0" applyNumberFormat="1" applyFont="1" applyBorder="1" applyAlignment="1">
      <alignment horizontal="center" vertical="top"/>
    </xf>
    <xf numFmtId="0" fontId="3" fillId="0" borderId="3" xfId="0" applyFont="1" applyBorder="1" applyAlignment="1">
      <alignment vertical="top"/>
    </xf>
    <xf numFmtId="164"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xf>
    <xf numFmtId="0" fontId="4" fillId="0" borderId="1" xfId="0" applyFont="1" applyBorder="1" applyAlignment="1">
      <alignment horizontal="left" vertical="center"/>
    </xf>
    <xf numFmtId="0" fontId="4" fillId="0" borderId="0" xfId="0" applyFont="1" applyAlignment="1">
      <alignment horizontal="left" vertical="center"/>
    </xf>
    <xf numFmtId="0" fontId="7"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0" fontId="2" fillId="0" borderId="1" xfId="0" applyFont="1" applyFill="1" applyBorder="1" applyAlignment="1">
      <alignment vertical="top" wrapText="1"/>
    </xf>
    <xf numFmtId="4" fontId="1" fillId="0" borderId="1" xfId="0" applyNumberFormat="1" applyFont="1" applyFill="1" applyBorder="1" applyAlignment="1">
      <alignment horizontal="center" vertical="top"/>
    </xf>
    <xf numFmtId="0" fontId="3" fillId="0" borderId="1" xfId="0" applyFont="1" applyFill="1" applyBorder="1" applyAlignment="1">
      <alignment vertical="top"/>
    </xf>
    <xf numFmtId="0" fontId="1" fillId="0" borderId="0" xfId="0" applyFont="1" applyFill="1" applyAlignment="1">
      <alignment vertical="top"/>
    </xf>
    <xf numFmtId="0" fontId="8" fillId="0" borderId="1" xfId="0" applyFont="1" applyBorder="1" applyAlignment="1">
      <alignment vertical="top" wrapText="1"/>
    </xf>
    <xf numFmtId="4" fontId="4" fillId="0" borderId="1"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horizontal="center" vertical="top"/>
    </xf>
    <xf numFmtId="0" fontId="2" fillId="0" borderId="2" xfId="0" applyFont="1" applyBorder="1" applyAlignment="1">
      <alignment vertical="top"/>
    </xf>
    <xf numFmtId="4" fontId="1" fillId="0" borderId="2" xfId="0" applyNumberFormat="1" applyFont="1" applyBorder="1" applyAlignment="1">
      <alignment horizontal="center" vertical="top"/>
    </xf>
    <xf numFmtId="0" fontId="3" fillId="0" borderId="2" xfId="0" applyFont="1" applyBorder="1" applyAlignment="1">
      <alignment vertical="top"/>
    </xf>
    <xf numFmtId="0" fontId="4" fillId="0" borderId="3" xfId="0" applyFont="1" applyBorder="1" applyAlignment="1">
      <alignment vertical="top" wrapText="1"/>
    </xf>
    <xf numFmtId="4" fontId="4" fillId="0" borderId="3" xfId="0" applyNumberFormat="1" applyFont="1" applyBorder="1" applyAlignment="1">
      <alignment horizontal="center" vertical="top"/>
    </xf>
    <xf numFmtId="0" fontId="1" fillId="0" borderId="0" xfId="0" applyFont="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1" fillId="0" borderId="3"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Border="1" applyAlignment="1">
      <alignment horizontal="center" vertical="center"/>
    </xf>
    <xf numFmtId="0" fontId="1" fillId="0" borderId="3" xfId="0" applyFont="1" applyBorder="1" applyAlignment="1">
      <alignment horizontal="left" vertical="top"/>
    </xf>
    <xf numFmtId="0" fontId="1" fillId="0" borderId="3" xfId="0" applyFont="1" applyBorder="1" applyAlignment="1">
      <alignment horizontal="left" vertical="top" wrapText="1"/>
    </xf>
    <xf numFmtId="164" fontId="1" fillId="0" borderId="3" xfId="0" applyNumberFormat="1" applyFont="1" applyBorder="1" applyAlignment="1">
      <alignment horizontal="center" vertical="top"/>
    </xf>
    <xf numFmtId="0" fontId="1" fillId="0" borderId="4" xfId="0" applyFont="1" applyBorder="1" applyAlignment="1">
      <alignment vertical="top" wrapText="1"/>
    </xf>
    <xf numFmtId="0" fontId="1" fillId="0" borderId="4" xfId="0" applyFont="1" applyBorder="1" applyAlignment="1">
      <alignment horizontal="center" vertical="top"/>
    </xf>
    <xf numFmtId="0" fontId="2" fillId="0" borderId="4" xfId="0" applyFont="1" applyBorder="1" applyAlignment="1">
      <alignment vertical="top"/>
    </xf>
    <xf numFmtId="4" fontId="1" fillId="0" borderId="4" xfId="0" applyNumberFormat="1" applyFont="1" applyBorder="1" applyAlignment="1">
      <alignment horizontal="center" vertical="top"/>
    </xf>
    <xf numFmtId="0" fontId="4" fillId="0" borderId="3" xfId="0" applyFont="1" applyBorder="1" applyAlignment="1">
      <alignment horizontal="center" vertical="top"/>
    </xf>
    <xf numFmtId="0" fontId="5" fillId="0" borderId="3" xfId="0" applyFont="1" applyBorder="1" applyAlignment="1">
      <alignment vertical="top"/>
    </xf>
    <xf numFmtId="0" fontId="3" fillId="0" borderId="3" xfId="0" applyFont="1" applyBorder="1" applyAlignment="1">
      <alignment vertical="top" wrapText="1"/>
    </xf>
    <xf numFmtId="4" fontId="1" fillId="0" borderId="5" xfId="0" applyNumberFormat="1" applyFont="1" applyBorder="1" applyAlignment="1">
      <alignment horizontal="center" vertical="top"/>
    </xf>
    <xf numFmtId="4" fontId="4" fillId="0" borderId="2" xfId="0" applyNumberFormat="1" applyFont="1" applyBorder="1" applyAlignment="1">
      <alignment horizontal="center" vertical="top"/>
    </xf>
    <xf numFmtId="164" fontId="4" fillId="0" borderId="1" xfId="0" applyNumberFormat="1" applyFont="1" applyBorder="1" applyAlignment="1">
      <alignment horizontal="center" vertical="top"/>
    </xf>
    <xf numFmtId="4" fontId="4" fillId="0" borderId="1" xfId="0" applyNumberFormat="1" applyFont="1" applyFill="1" applyBorder="1" applyAlignment="1">
      <alignment horizontal="center" vertical="top"/>
    </xf>
    <xf numFmtId="0" fontId="1" fillId="0" borderId="5" xfId="0" applyFont="1" applyBorder="1" applyAlignment="1">
      <alignment horizontal="left" vertical="top" wrapText="1"/>
    </xf>
    <xf numFmtId="0" fontId="4" fillId="0" borderId="5" xfId="0" applyFont="1" applyBorder="1" applyAlignment="1">
      <alignment horizontal="center" vertical="center"/>
    </xf>
    <xf numFmtId="0" fontId="1" fillId="0" borderId="5" xfId="0" applyFont="1" applyBorder="1" applyAlignment="1">
      <alignment vertical="top" wrapText="1"/>
    </xf>
    <xf numFmtId="0" fontId="1" fillId="0" borderId="5" xfId="0" applyFont="1" applyBorder="1" applyAlignment="1">
      <alignment horizontal="center" vertical="top"/>
    </xf>
    <xf numFmtId="0" fontId="2" fillId="0" borderId="5" xfId="0" applyFont="1" applyBorder="1" applyAlignment="1">
      <alignment vertical="top"/>
    </xf>
    <xf numFmtId="0" fontId="3" fillId="0" borderId="5" xfId="0" applyFont="1" applyBorder="1" applyAlignment="1">
      <alignment vertical="top"/>
    </xf>
    <xf numFmtId="0" fontId="1" fillId="0" borderId="2" xfId="0" applyFont="1" applyBorder="1" applyAlignment="1">
      <alignment vertical="top"/>
    </xf>
    <xf numFmtId="3" fontId="1" fillId="0" borderId="0" xfId="0" applyNumberFormat="1" applyFont="1" applyAlignment="1">
      <alignment vertical="top"/>
    </xf>
    <xf numFmtId="3" fontId="4" fillId="0" borderId="1" xfId="0" applyNumberFormat="1" applyFont="1" applyBorder="1" applyAlignment="1">
      <alignment vertical="top"/>
    </xf>
    <xf numFmtId="164" fontId="4" fillId="0" borderId="0" xfId="0" applyNumberFormat="1" applyFont="1" applyAlignment="1">
      <alignment horizontal="center" vertical="top"/>
    </xf>
    <xf numFmtId="0" fontId="3" fillId="0" borderId="2" xfId="0" applyFont="1" applyBorder="1" applyAlignment="1">
      <alignment horizontal="center" vertical="top" wrapText="1"/>
    </xf>
    <xf numFmtId="0" fontId="1" fillId="0" borderId="3" xfId="0" applyFont="1" applyBorder="1" applyAlignment="1">
      <alignment horizontal="left" vertical="top" wrapText="1"/>
    </xf>
    <xf numFmtId="0" fontId="3" fillId="0" borderId="1" xfId="0" applyFont="1" applyFill="1" applyBorder="1" applyAlignment="1">
      <alignment vertical="top" wrapText="1"/>
    </xf>
    <xf numFmtId="4" fontId="4" fillId="0" borderId="5" xfId="0" applyNumberFormat="1" applyFont="1" applyBorder="1" applyAlignment="1">
      <alignment horizontal="center" vertical="top"/>
    </xf>
    <xf numFmtId="0" fontId="4" fillId="0" borderId="5" xfId="0" applyFont="1" applyBorder="1" applyAlignment="1">
      <alignment vertical="top" wrapText="1"/>
    </xf>
    <xf numFmtId="0" fontId="1" fillId="0" borderId="0" xfId="0" applyFont="1" applyAlignment="1">
      <alignment vertical="top" wrapText="1"/>
    </xf>
    <xf numFmtId="164" fontId="9" fillId="2" borderId="3" xfId="0" applyNumberFormat="1" applyFont="1" applyFill="1" applyBorder="1" applyAlignment="1">
      <alignment horizontal="center" vertical="top"/>
    </xf>
    <xf numFmtId="164" fontId="9" fillId="2" borderId="1" xfId="0" applyNumberFormat="1" applyFont="1" applyFill="1" applyBorder="1" applyAlignment="1">
      <alignment horizontal="center" vertical="top"/>
    </xf>
    <xf numFmtId="4"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10" fillId="2"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xf>
    <xf numFmtId="4" fontId="10" fillId="2" borderId="1" xfId="0" applyNumberFormat="1" applyFont="1" applyFill="1" applyBorder="1" applyAlignment="1">
      <alignment horizontal="center" vertical="top" wrapText="1"/>
    </xf>
    <xf numFmtId="4" fontId="9" fillId="2" borderId="2" xfId="0" applyNumberFormat="1" applyFont="1" applyFill="1" applyBorder="1" applyAlignment="1">
      <alignment horizontal="center" vertical="top"/>
    </xf>
    <xf numFmtId="164" fontId="9" fillId="2" borderId="1" xfId="0" applyNumberFormat="1" applyFont="1" applyFill="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1" fillId="0" borderId="2" xfId="0" applyFont="1" applyBorder="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411480</xdr:colOff>
      <xdr:row>2</xdr:row>
      <xdr:rowOff>213360</xdr:rowOff>
    </xdr:from>
    <xdr:ext cx="184731" cy="264560"/>
    <xdr:sp macro="" textlink="">
      <xdr:nvSpPr>
        <xdr:cNvPr id="2" name="TextBox 1"/>
        <xdr:cNvSpPr txBox="1"/>
      </xdr:nvSpPr>
      <xdr:spPr>
        <a:xfrm>
          <a:off x="3985260" y="5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6</xdr:row>
      <xdr:rowOff>0</xdr:rowOff>
    </xdr:from>
    <xdr:ext cx="184731" cy="264560"/>
    <xdr:sp macro="" textlink="">
      <xdr:nvSpPr>
        <xdr:cNvPr id="3" name="TextBox 2"/>
        <xdr:cNvSpPr txBox="1"/>
      </xdr:nvSpPr>
      <xdr:spPr>
        <a:xfrm>
          <a:off x="4549140" y="1630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7</xdr:row>
      <xdr:rowOff>0</xdr:rowOff>
    </xdr:from>
    <xdr:ext cx="184731" cy="264560"/>
    <xdr:sp macro="" textlink="">
      <xdr:nvSpPr>
        <xdr:cNvPr id="4" name="TextBox 3"/>
        <xdr:cNvSpPr txBox="1"/>
      </xdr:nvSpPr>
      <xdr:spPr>
        <a:xfrm>
          <a:off x="3131820" y="2141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7</xdr:row>
      <xdr:rowOff>0</xdr:rowOff>
    </xdr:from>
    <xdr:ext cx="184731" cy="264560"/>
    <xdr:sp macro="" textlink="">
      <xdr:nvSpPr>
        <xdr:cNvPr id="5" name="TextBox 4"/>
        <xdr:cNvSpPr txBox="1"/>
      </xdr:nvSpPr>
      <xdr:spPr>
        <a:xfrm>
          <a:off x="3448050" y="20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975360</xdr:colOff>
      <xdr:row>7</xdr:row>
      <xdr:rowOff>0</xdr:rowOff>
    </xdr:from>
    <xdr:ext cx="184731" cy="264560"/>
    <xdr:sp macro="" textlink="">
      <xdr:nvSpPr>
        <xdr:cNvPr id="6" name="TextBox 5"/>
        <xdr:cNvSpPr txBox="1"/>
      </xdr:nvSpPr>
      <xdr:spPr>
        <a:xfrm>
          <a:off x="3448050" y="20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6</xdr:row>
      <xdr:rowOff>0</xdr:rowOff>
    </xdr:from>
    <xdr:ext cx="184731" cy="264560"/>
    <xdr:sp macro="" textlink="">
      <xdr:nvSpPr>
        <xdr:cNvPr id="7" name="TextBox 6"/>
        <xdr:cNvSpPr txBox="1"/>
      </xdr:nvSpPr>
      <xdr:spPr>
        <a:xfrm>
          <a:off x="3448050" y="23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6</xdr:row>
      <xdr:rowOff>0</xdr:rowOff>
    </xdr:from>
    <xdr:ext cx="184731" cy="264560"/>
    <xdr:sp macro="" textlink="">
      <xdr:nvSpPr>
        <xdr:cNvPr id="8" name="TextBox 7"/>
        <xdr:cNvSpPr txBox="1"/>
      </xdr:nvSpPr>
      <xdr:spPr>
        <a:xfrm>
          <a:off x="3448050" y="23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975360</xdr:colOff>
      <xdr:row>7</xdr:row>
      <xdr:rowOff>0</xdr:rowOff>
    </xdr:from>
    <xdr:ext cx="184731" cy="264560"/>
    <xdr:sp macro="" textlink="">
      <xdr:nvSpPr>
        <xdr:cNvPr id="9" name="TextBox 8"/>
        <xdr:cNvSpPr txBox="1"/>
      </xdr:nvSpPr>
      <xdr:spPr>
        <a:xfrm>
          <a:off x="4004310" y="23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
  <sheetViews>
    <sheetView tabSelected="1" topLeftCell="A202" workbookViewId="0">
      <selection activeCell="A2" sqref="A2"/>
    </sheetView>
  </sheetViews>
  <sheetFormatPr baseColWidth="10" defaultColWidth="8.83203125" defaultRowHeight="13" x14ac:dyDescent="0"/>
  <cols>
    <col min="1" max="1" width="4.5" style="62" customWidth="1"/>
    <col min="2" max="2" width="38.5" style="3" customWidth="1"/>
    <col min="3" max="3" width="10.5" style="2" customWidth="1"/>
    <col min="4" max="4" width="30.1640625" style="4" hidden="1" customWidth="1"/>
    <col min="5" max="5" width="8.33203125" style="5" customWidth="1"/>
    <col min="6" max="6" width="8.33203125" style="6" hidden="1" customWidth="1"/>
    <col min="7" max="8" width="10.5" style="6" hidden="1" customWidth="1"/>
    <col min="9" max="9" width="8.6640625" style="6" customWidth="1"/>
    <col min="10" max="10" width="13" style="6" customWidth="1"/>
    <col min="11" max="11" width="13.33203125" style="6" customWidth="1"/>
    <col min="12" max="12" width="18.1640625" style="7" customWidth="1"/>
    <col min="13" max="16384" width="8.83203125" style="3"/>
  </cols>
  <sheetData>
    <row r="1" spans="1:12">
      <c r="A1" s="35" t="s">
        <v>93</v>
      </c>
      <c r="C1" s="54" t="s">
        <v>44</v>
      </c>
      <c r="J1" s="6" t="s">
        <v>137</v>
      </c>
    </row>
    <row r="2" spans="1:12">
      <c r="A2" s="35" t="s">
        <v>196</v>
      </c>
      <c r="F2" s="5"/>
      <c r="G2" s="5"/>
      <c r="H2" s="5"/>
      <c r="I2" s="5" t="s">
        <v>195</v>
      </c>
      <c r="J2" s="5"/>
      <c r="K2" s="5"/>
    </row>
    <row r="3" spans="1:12" s="2" customFormat="1" ht="26">
      <c r="A3" s="64" t="s">
        <v>90</v>
      </c>
      <c r="B3" s="8" t="s">
        <v>1</v>
      </c>
      <c r="C3" s="8" t="s">
        <v>2</v>
      </c>
      <c r="D3" s="9" t="s">
        <v>5</v>
      </c>
      <c r="E3" s="10" t="s">
        <v>3</v>
      </c>
      <c r="F3" s="10" t="s">
        <v>3</v>
      </c>
      <c r="G3" s="27" t="s">
        <v>30</v>
      </c>
      <c r="H3" s="27" t="s">
        <v>31</v>
      </c>
      <c r="I3" s="27" t="s">
        <v>3</v>
      </c>
      <c r="J3" s="27" t="s">
        <v>30</v>
      </c>
      <c r="K3" s="27" t="s">
        <v>31</v>
      </c>
      <c r="L3" s="11" t="s">
        <v>7</v>
      </c>
    </row>
    <row r="4" spans="1:12" s="16" customFormat="1">
      <c r="A4" s="62"/>
      <c r="B4" s="34" t="s">
        <v>0</v>
      </c>
      <c r="C4" s="12"/>
      <c r="D4" s="13"/>
      <c r="E4" s="14"/>
      <c r="F4" s="14"/>
      <c r="G4" s="14"/>
      <c r="H4" s="14"/>
      <c r="I4" s="14"/>
      <c r="J4" s="14"/>
      <c r="K4" s="14"/>
      <c r="L4" s="15"/>
    </row>
    <row r="5" spans="1:12" ht="88.25" customHeight="1">
      <c r="A5" s="63">
        <v>1</v>
      </c>
      <c r="B5" s="37" t="s">
        <v>89</v>
      </c>
      <c r="C5" s="8" t="s">
        <v>4</v>
      </c>
      <c r="D5" s="18" t="s">
        <v>8</v>
      </c>
      <c r="E5" s="10">
        <v>139</v>
      </c>
      <c r="F5" s="10"/>
      <c r="G5" s="10"/>
      <c r="H5" s="10"/>
      <c r="I5" s="10"/>
      <c r="J5" s="10"/>
      <c r="K5" s="101">
        <v>12000</v>
      </c>
      <c r="L5" s="36"/>
    </row>
    <row r="6" spans="1:12" ht="88.25" customHeight="1">
      <c r="A6" s="63"/>
      <c r="B6" s="37" t="s">
        <v>119</v>
      </c>
      <c r="C6" s="8" t="s">
        <v>6</v>
      </c>
      <c r="D6" s="18"/>
      <c r="E6" s="10">
        <v>190</v>
      </c>
      <c r="F6" s="10"/>
      <c r="G6" s="10"/>
      <c r="H6" s="10"/>
      <c r="I6" s="10"/>
      <c r="J6" s="10">
        <v>35.4</v>
      </c>
      <c r="K6" s="101">
        <v>6726</v>
      </c>
      <c r="L6" s="36"/>
    </row>
    <row r="7" spans="1:12" ht="26.5" customHeight="1">
      <c r="A7" s="63">
        <v>2</v>
      </c>
      <c r="B7" s="37" t="s">
        <v>45</v>
      </c>
      <c r="C7" s="8" t="s">
        <v>4</v>
      </c>
      <c r="D7" s="18" t="s">
        <v>9</v>
      </c>
      <c r="E7" s="10">
        <f>(4.335+5.432+8.011+2.754+62.874+1.29+1.722+54.3375+17.568+6.84)*0.4+(1+1.3)*0.5*0.4*(12.6*2+(1.2+1.83+4.355+0.71+0.11+2.65+0.63+0.63+1.53)*2+1.4+1.4+1.5+1.5)</f>
        <v>92.878800000000012</v>
      </c>
      <c r="F7" s="10"/>
      <c r="G7" s="10"/>
      <c r="H7" s="10"/>
      <c r="I7" s="10"/>
      <c r="J7" s="10">
        <v>700</v>
      </c>
      <c r="K7" s="101">
        <v>65100</v>
      </c>
      <c r="L7" s="19"/>
    </row>
    <row r="8" spans="1:12" ht="26" customHeight="1">
      <c r="A8" s="63">
        <v>3</v>
      </c>
      <c r="B8" s="23" t="s">
        <v>32</v>
      </c>
      <c r="C8" s="8" t="s">
        <v>4</v>
      </c>
      <c r="D8" s="18" t="s">
        <v>10</v>
      </c>
      <c r="E8" s="10">
        <f>(4.335+5.432+8.011+2.754+62.874+1.29+1.722+54.3375+17.568+6.84)*0.2+(1.5+1.3)*0.5*0.2*(12.6*2+(1.2+1.83+4.355+0.71+0.11+2.65+0.63+0.63+1.53)*2+1.4+1.4+1.5+1.5)</f>
        <v>49.353900000000003</v>
      </c>
      <c r="F8" s="10"/>
      <c r="G8" s="10"/>
      <c r="H8" s="10"/>
      <c r="I8" s="10"/>
      <c r="J8" s="10">
        <v>1250</v>
      </c>
      <c r="K8" s="101">
        <v>62500</v>
      </c>
      <c r="L8" s="20"/>
    </row>
    <row r="9" spans="1:12" ht="27.75" customHeight="1">
      <c r="A9" s="63"/>
      <c r="B9" s="21" t="s">
        <v>110</v>
      </c>
      <c r="C9" s="8" t="s">
        <v>6</v>
      </c>
      <c r="D9" s="18"/>
      <c r="E9" s="10">
        <f>(4.335+5.432+8.011+2.754+62.874+1.29+1.722+54.3375+17.568+6.84)+(12.6*2+(1.2+1.83+4.355+0.71+0.11+2.65+0.63+0.63+1.53)*2+1.4+1.4+1.5+1.5)*0.17</f>
        <v>175.07280000000003</v>
      </c>
      <c r="F9" s="10"/>
      <c r="G9" s="10"/>
      <c r="H9" s="10"/>
      <c r="I9" s="10"/>
      <c r="J9" s="10">
        <v>33</v>
      </c>
      <c r="K9" s="101">
        <v>3800</v>
      </c>
      <c r="L9" s="20"/>
    </row>
    <row r="10" spans="1:12" ht="39">
      <c r="A10" s="63">
        <v>7</v>
      </c>
      <c r="B10" s="37" t="s">
        <v>49</v>
      </c>
      <c r="C10" s="8" t="s">
        <v>11</v>
      </c>
      <c r="D10" s="22"/>
      <c r="E10" s="10"/>
      <c r="F10" s="10"/>
      <c r="G10" s="10"/>
      <c r="H10" s="10"/>
      <c r="I10" s="10"/>
      <c r="J10" s="10"/>
      <c r="K10" s="101"/>
      <c r="L10" s="19"/>
    </row>
    <row r="11" spans="1:12">
      <c r="A11" s="63">
        <v>9</v>
      </c>
      <c r="B11" s="23" t="s">
        <v>111</v>
      </c>
      <c r="C11" s="8" t="s">
        <v>4</v>
      </c>
      <c r="D11" s="22"/>
      <c r="E11" s="10"/>
      <c r="F11" s="10"/>
      <c r="G11" s="10"/>
      <c r="H11" s="10"/>
      <c r="I11" s="10"/>
      <c r="J11" s="10"/>
      <c r="K11" s="101">
        <v>3500</v>
      </c>
      <c r="L11" s="20"/>
    </row>
    <row r="12" spans="1:12" s="26" customFormat="1" ht="15.75" customHeight="1">
      <c r="A12" s="16">
        <v>10</v>
      </c>
      <c r="B12" s="57" t="s">
        <v>46</v>
      </c>
      <c r="C12" s="12" t="s">
        <v>4</v>
      </c>
      <c r="D12" s="24"/>
      <c r="E12" s="14"/>
      <c r="F12" s="14"/>
      <c r="G12" s="14"/>
      <c r="H12" s="14"/>
      <c r="I12" s="14"/>
      <c r="J12" s="14"/>
      <c r="K12" s="102"/>
      <c r="L12" s="25"/>
    </row>
    <row r="13" spans="1:12" ht="15.75" customHeight="1">
      <c r="A13" s="63"/>
      <c r="B13" s="17" t="s">
        <v>33</v>
      </c>
      <c r="C13" s="8" t="s">
        <v>4</v>
      </c>
      <c r="D13" s="18" t="s">
        <v>16</v>
      </c>
      <c r="E13" s="10">
        <v>41.5</v>
      </c>
      <c r="F13" s="10"/>
      <c r="G13" s="10"/>
      <c r="H13" s="10"/>
      <c r="I13" s="10"/>
      <c r="J13" s="10">
        <v>3900</v>
      </c>
      <c r="K13" s="101">
        <v>161850</v>
      </c>
      <c r="L13" s="20"/>
    </row>
    <row r="14" spans="1:12" ht="15.75" customHeight="1">
      <c r="A14" s="63"/>
      <c r="B14" s="17" t="s">
        <v>115</v>
      </c>
      <c r="C14" s="8"/>
      <c r="D14" s="18"/>
      <c r="E14" s="10"/>
      <c r="F14" s="10"/>
      <c r="G14" s="10"/>
      <c r="H14" s="10"/>
      <c r="I14" s="10"/>
      <c r="J14" s="10"/>
      <c r="K14" s="101">
        <v>12000</v>
      </c>
      <c r="L14" s="20"/>
    </row>
    <row r="15" spans="1:12" ht="18" customHeight="1">
      <c r="A15" s="63"/>
      <c r="B15" s="17" t="s">
        <v>112</v>
      </c>
      <c r="C15" s="8" t="s">
        <v>4</v>
      </c>
      <c r="D15" s="22" t="s">
        <v>17</v>
      </c>
      <c r="E15" s="10">
        <v>1.5</v>
      </c>
      <c r="F15" s="10"/>
      <c r="G15" s="10"/>
      <c r="H15" s="10"/>
      <c r="I15" s="10"/>
      <c r="J15" s="10">
        <v>7500</v>
      </c>
      <c r="K15" s="101">
        <v>11250</v>
      </c>
      <c r="L15" s="20"/>
    </row>
    <row r="16" spans="1:12">
      <c r="A16" s="63"/>
      <c r="B16" s="17" t="s">
        <v>13</v>
      </c>
      <c r="C16" s="8" t="s">
        <v>4</v>
      </c>
      <c r="D16" s="22" t="s">
        <v>18</v>
      </c>
      <c r="E16" s="10">
        <v>0.5</v>
      </c>
      <c r="F16" s="10"/>
      <c r="G16" s="10"/>
      <c r="H16" s="10"/>
      <c r="I16" s="10"/>
      <c r="J16" s="10">
        <v>7500</v>
      </c>
      <c r="K16" s="101">
        <v>3750</v>
      </c>
      <c r="L16" s="20"/>
    </row>
    <row r="17" spans="1:12" ht="16.5" customHeight="1">
      <c r="A17" s="63"/>
      <c r="B17" s="21" t="s">
        <v>94</v>
      </c>
      <c r="C17" s="8" t="s">
        <v>14</v>
      </c>
      <c r="D17" s="22" t="s">
        <v>19</v>
      </c>
      <c r="E17" s="10">
        <v>4</v>
      </c>
      <c r="F17" s="10"/>
      <c r="G17" s="10"/>
      <c r="H17" s="10"/>
      <c r="I17" s="10"/>
      <c r="J17" s="10">
        <v>66</v>
      </c>
      <c r="K17" s="101">
        <v>264</v>
      </c>
      <c r="L17" s="19"/>
    </row>
    <row r="18" spans="1:12" ht="24" customHeight="1">
      <c r="A18" s="63"/>
      <c r="B18" s="17" t="s">
        <v>142</v>
      </c>
      <c r="C18" s="8" t="s">
        <v>14</v>
      </c>
      <c r="D18" s="18" t="s">
        <v>15</v>
      </c>
      <c r="E18" s="10">
        <v>3600</v>
      </c>
      <c r="F18" s="10"/>
      <c r="G18" s="10"/>
      <c r="H18" s="10"/>
      <c r="I18" s="10"/>
      <c r="J18" s="10">
        <v>32000</v>
      </c>
      <c r="K18" s="101">
        <v>115200</v>
      </c>
      <c r="L18" s="20"/>
    </row>
    <row r="19" spans="1:12" ht="23.25" customHeight="1">
      <c r="A19" s="63"/>
      <c r="B19" s="107" t="s">
        <v>47</v>
      </c>
      <c r="C19" s="8" t="s">
        <v>22</v>
      </c>
      <c r="D19" s="18" t="s">
        <v>20</v>
      </c>
      <c r="E19" s="8">
        <v>1270</v>
      </c>
      <c r="F19" s="10"/>
      <c r="G19" s="10"/>
      <c r="H19" s="10"/>
      <c r="I19" s="10"/>
      <c r="J19" s="10"/>
      <c r="K19" s="101"/>
      <c r="L19" s="20"/>
    </row>
    <row r="20" spans="1:12">
      <c r="A20" s="63"/>
      <c r="B20" s="109"/>
      <c r="C20" s="8" t="s">
        <v>14</v>
      </c>
      <c r="D20" s="18"/>
      <c r="E20" s="8">
        <f>E19*0.28*0.4</f>
        <v>142.24</v>
      </c>
      <c r="F20" s="10"/>
      <c r="G20" s="10"/>
      <c r="H20" s="10"/>
      <c r="I20" s="10"/>
      <c r="J20" s="10">
        <v>33000</v>
      </c>
      <c r="K20" s="101">
        <v>4686</v>
      </c>
      <c r="L20" s="20"/>
    </row>
    <row r="21" spans="1:12">
      <c r="A21" s="63"/>
      <c r="B21" s="68"/>
      <c r="C21" s="8" t="s">
        <v>118</v>
      </c>
      <c r="D21" s="18"/>
      <c r="E21" s="8">
        <v>3</v>
      </c>
      <c r="F21" s="10"/>
      <c r="G21" s="10"/>
      <c r="H21" s="10"/>
      <c r="I21" s="10"/>
      <c r="J21" s="10">
        <v>940</v>
      </c>
      <c r="K21" s="101">
        <v>2820</v>
      </c>
      <c r="L21" s="20"/>
    </row>
    <row r="22" spans="1:12">
      <c r="A22" s="63"/>
      <c r="B22" s="68" t="s">
        <v>117</v>
      </c>
      <c r="C22" s="8" t="s">
        <v>22</v>
      </c>
      <c r="D22" s="18"/>
      <c r="E22" s="8">
        <v>5</v>
      </c>
      <c r="F22" s="10"/>
      <c r="G22" s="10"/>
      <c r="H22" s="10"/>
      <c r="I22" s="10"/>
      <c r="J22" s="10">
        <v>427</v>
      </c>
      <c r="K22" s="101">
        <v>2135</v>
      </c>
      <c r="L22" s="20"/>
    </row>
    <row r="23" spans="1:12">
      <c r="A23" s="63"/>
      <c r="B23" s="68" t="s">
        <v>114</v>
      </c>
      <c r="C23" s="8"/>
      <c r="D23" s="18"/>
      <c r="E23" s="17"/>
      <c r="F23" s="10"/>
      <c r="G23" s="10"/>
      <c r="H23" s="10"/>
      <c r="I23" s="10"/>
      <c r="J23" s="10"/>
      <c r="K23" s="101">
        <v>12000</v>
      </c>
      <c r="L23" s="20"/>
    </row>
    <row r="24" spans="1:12">
      <c r="A24" s="63"/>
      <c r="B24" s="68"/>
      <c r="C24" s="8"/>
      <c r="D24" s="18"/>
      <c r="E24" s="17"/>
      <c r="F24" s="10"/>
      <c r="G24" s="10"/>
      <c r="H24" s="10"/>
      <c r="I24" s="10"/>
      <c r="J24" s="14" t="s">
        <v>116</v>
      </c>
      <c r="K24" s="102">
        <f>SUM(K5:K23)</f>
        <v>479581</v>
      </c>
      <c r="L24" s="20"/>
    </row>
    <row r="25" spans="1:12" ht="159" customHeight="1">
      <c r="A25" s="63"/>
      <c r="B25" s="93" t="s">
        <v>180</v>
      </c>
      <c r="C25" s="8"/>
      <c r="D25" s="18"/>
      <c r="E25" s="17"/>
      <c r="F25" s="10"/>
      <c r="G25" s="10"/>
      <c r="H25" s="10"/>
      <c r="I25" s="10"/>
      <c r="J25" s="14" t="s">
        <v>139</v>
      </c>
      <c r="K25" s="102">
        <v>426000</v>
      </c>
      <c r="L25" s="20"/>
    </row>
    <row r="26" spans="1:12">
      <c r="A26" s="63"/>
      <c r="B26" s="68"/>
      <c r="C26" s="8"/>
      <c r="D26" s="18"/>
      <c r="E26" s="17"/>
      <c r="F26" s="10"/>
      <c r="G26" s="10"/>
      <c r="H26" s="10"/>
      <c r="I26" s="10"/>
      <c r="J26" s="10"/>
      <c r="K26" s="101"/>
      <c r="L26" s="20"/>
    </row>
    <row r="27" spans="1:12" s="26" customFormat="1" ht="44.25" customHeight="1">
      <c r="A27" s="63">
        <v>11</v>
      </c>
      <c r="B27" s="37" t="s">
        <v>48</v>
      </c>
      <c r="C27" s="12"/>
      <c r="D27" s="24"/>
      <c r="E27" s="14"/>
      <c r="F27" s="14"/>
      <c r="G27" s="14"/>
      <c r="H27" s="14"/>
      <c r="I27" s="14"/>
      <c r="J27" s="14"/>
      <c r="K27" s="102"/>
      <c r="L27" s="25"/>
    </row>
    <row r="28" spans="1:12" s="26" customFormat="1">
      <c r="A28" s="63"/>
      <c r="B28" s="37"/>
      <c r="C28" s="12"/>
      <c r="D28" s="24"/>
      <c r="E28" s="14"/>
      <c r="F28" s="14"/>
      <c r="G28" s="14"/>
      <c r="H28" s="14"/>
      <c r="I28" s="14"/>
      <c r="J28" s="10"/>
      <c r="K28" s="101"/>
      <c r="L28" s="25"/>
    </row>
    <row r="29" spans="1:12" ht="39">
      <c r="A29" s="62">
        <v>15</v>
      </c>
      <c r="B29" s="38" t="s">
        <v>95</v>
      </c>
      <c r="C29" s="8"/>
      <c r="D29" s="22"/>
      <c r="E29" s="10"/>
      <c r="F29" s="10"/>
      <c r="G29" s="10"/>
      <c r="H29" s="10"/>
      <c r="I29" s="10"/>
      <c r="J29" s="10"/>
      <c r="K29" s="101"/>
      <c r="L29" s="19"/>
    </row>
    <row r="30" spans="1:12" ht="15" customHeight="1">
      <c r="A30" s="63"/>
      <c r="B30" s="110" t="s">
        <v>21</v>
      </c>
      <c r="C30" s="8" t="s">
        <v>6</v>
      </c>
      <c r="D30" s="18" t="s">
        <v>26</v>
      </c>
      <c r="E30" s="10">
        <f>0.6*(12.6*2+(1.2+1.83+4.355+0.71+0.11+2.65+0.63+0.63+1.53)*2+1.4+1.4+1.5+1.5)</f>
        <v>34.973999999999997</v>
      </c>
      <c r="F30" s="10"/>
      <c r="G30" s="10"/>
      <c r="H30" s="10"/>
      <c r="I30" s="10"/>
      <c r="J30" s="10"/>
      <c r="K30" s="101"/>
      <c r="L30" s="19"/>
    </row>
    <row r="31" spans="1:12">
      <c r="A31" s="63"/>
      <c r="B31" s="109"/>
      <c r="C31" s="8" t="s">
        <v>14</v>
      </c>
      <c r="D31" s="18"/>
      <c r="E31" s="10">
        <f>240.2/100*E30</f>
        <v>84.007547999999986</v>
      </c>
      <c r="F31" s="10"/>
      <c r="G31" s="10"/>
      <c r="H31" s="10"/>
      <c r="I31" s="10"/>
      <c r="J31" s="10">
        <v>1209</v>
      </c>
      <c r="K31" s="101">
        <v>4838</v>
      </c>
      <c r="L31" s="19"/>
    </row>
    <row r="32" spans="1:12">
      <c r="A32" s="62">
        <v>17</v>
      </c>
      <c r="B32" s="34" t="s">
        <v>171</v>
      </c>
      <c r="C32" s="8"/>
      <c r="D32" s="22"/>
      <c r="E32" s="10"/>
      <c r="F32" s="10"/>
      <c r="G32" s="10"/>
      <c r="H32" s="10"/>
      <c r="I32" s="10"/>
      <c r="J32" s="10"/>
      <c r="K32" s="101"/>
      <c r="L32" s="19"/>
    </row>
    <row r="33" spans="1:12" ht="16.5" customHeight="1">
      <c r="A33" s="63"/>
      <c r="B33" s="17" t="s">
        <v>120</v>
      </c>
      <c r="C33" s="8" t="s">
        <v>6</v>
      </c>
      <c r="D33" s="18" t="s">
        <v>25</v>
      </c>
      <c r="E33" s="14">
        <f>0.375*(11.4+0.565+1.5+10.8+2.1+0.565+0.78+0.565+2.7+0.78+0.565+10.8+2.1+4.2+4.2+3.93+0.305+3+3.9+0.565+0.565+1.53*3+1.8+6+2.4+1.5+0.25+1.5+0.25)*1.05</f>
        <v>33.143906250000008</v>
      </c>
      <c r="F33" s="10"/>
      <c r="G33" s="10"/>
      <c r="H33" s="10"/>
      <c r="I33" s="10">
        <v>3</v>
      </c>
      <c r="J33" s="10">
        <v>881</v>
      </c>
      <c r="K33" s="101">
        <v>2643</v>
      </c>
      <c r="L33" s="19"/>
    </row>
    <row r="34" spans="1:12" ht="16.5" customHeight="1">
      <c r="A34" s="63"/>
      <c r="B34" s="17"/>
      <c r="C34" s="8"/>
      <c r="D34" s="18"/>
      <c r="E34" s="14"/>
      <c r="F34" s="10"/>
      <c r="G34" s="10"/>
      <c r="H34" s="10"/>
      <c r="I34" s="10"/>
      <c r="J34" s="14" t="s">
        <v>116</v>
      </c>
      <c r="K34" s="102">
        <f>SUM(K28:K33)</f>
        <v>7481</v>
      </c>
      <c r="L34" s="19"/>
    </row>
    <row r="35" spans="1:12" ht="16.5" customHeight="1">
      <c r="A35" s="63"/>
      <c r="B35" s="17"/>
      <c r="C35" s="8"/>
      <c r="D35" s="18"/>
      <c r="E35" s="14"/>
      <c r="F35" s="10"/>
      <c r="G35" s="10"/>
      <c r="H35" s="10"/>
      <c r="I35" s="10"/>
      <c r="J35" s="10"/>
      <c r="K35" s="101"/>
      <c r="L35" s="19"/>
    </row>
    <row r="36" spans="1:12">
      <c r="A36" s="63"/>
      <c r="B36" s="17"/>
      <c r="C36" s="8"/>
      <c r="D36" s="22"/>
      <c r="E36" s="10"/>
      <c r="F36" s="10"/>
      <c r="G36" s="10"/>
      <c r="H36" s="10"/>
      <c r="I36" s="10"/>
      <c r="J36" s="10"/>
      <c r="K36" s="101"/>
      <c r="L36" s="19"/>
    </row>
    <row r="37" spans="1:12" ht="26">
      <c r="A37" s="63">
        <v>25</v>
      </c>
      <c r="B37" s="38" t="s">
        <v>96</v>
      </c>
      <c r="C37" s="8"/>
      <c r="D37" s="22"/>
      <c r="E37" s="10"/>
      <c r="F37" s="10"/>
      <c r="G37" s="10"/>
      <c r="H37" s="10"/>
      <c r="I37" s="10"/>
      <c r="J37" s="10"/>
      <c r="K37" s="101"/>
      <c r="L37" s="20"/>
    </row>
    <row r="38" spans="1:12" ht="15.75" customHeight="1">
      <c r="A38" s="63"/>
      <c r="B38" s="17" t="s">
        <v>97</v>
      </c>
      <c r="C38" s="8" t="s">
        <v>4</v>
      </c>
      <c r="D38" s="22"/>
      <c r="E38" s="27">
        <v>87</v>
      </c>
      <c r="F38" s="27"/>
      <c r="G38" s="27"/>
      <c r="H38" s="27"/>
      <c r="I38" s="27"/>
      <c r="J38" s="27">
        <v>3900</v>
      </c>
      <c r="K38" s="100">
        <v>339300</v>
      </c>
      <c r="L38" s="20" t="s">
        <v>98</v>
      </c>
    </row>
    <row r="39" spans="1:12" ht="26">
      <c r="A39" s="63"/>
      <c r="B39" s="21" t="s">
        <v>29</v>
      </c>
      <c r="C39" s="8" t="s">
        <v>22</v>
      </c>
      <c r="D39" s="22"/>
      <c r="E39" s="10">
        <f>108.2/0.05859</f>
        <v>1846.7315241508788</v>
      </c>
      <c r="F39" s="10"/>
      <c r="G39" s="10"/>
      <c r="H39" s="10"/>
      <c r="I39" s="10"/>
      <c r="J39" s="10"/>
      <c r="K39" s="101"/>
      <c r="L39" s="19"/>
    </row>
    <row r="40" spans="1:12" ht="39">
      <c r="A40" s="63"/>
      <c r="B40" s="21" t="s">
        <v>38</v>
      </c>
      <c r="C40" s="8" t="s">
        <v>28</v>
      </c>
      <c r="D40" s="22"/>
      <c r="E40" s="10">
        <v>102</v>
      </c>
      <c r="F40" s="10"/>
      <c r="G40" s="10"/>
      <c r="H40" s="10"/>
      <c r="I40" s="10"/>
      <c r="J40" s="10">
        <v>174</v>
      </c>
      <c r="K40" s="101">
        <v>17748</v>
      </c>
      <c r="L40" s="19"/>
    </row>
    <row r="41" spans="1:12">
      <c r="A41" s="63">
        <v>26</v>
      </c>
      <c r="B41" s="34" t="s">
        <v>51</v>
      </c>
      <c r="C41" s="8"/>
      <c r="D41" s="22"/>
      <c r="E41" s="10"/>
      <c r="F41" s="10"/>
      <c r="G41" s="10"/>
      <c r="H41" s="10"/>
      <c r="I41" s="10"/>
      <c r="J41" s="10"/>
      <c r="K41" s="101"/>
      <c r="L41" s="19"/>
    </row>
    <row r="42" spans="1:12" ht="26" customHeight="1">
      <c r="A42" s="63"/>
      <c r="B42" s="107" t="s">
        <v>143</v>
      </c>
      <c r="C42" s="8"/>
      <c r="D42" s="22"/>
      <c r="E42" s="1"/>
      <c r="F42" s="10"/>
      <c r="G42" s="10"/>
      <c r="H42" s="10"/>
      <c r="I42" s="10"/>
      <c r="J42" s="10"/>
      <c r="K42" s="101"/>
      <c r="L42" s="19"/>
    </row>
    <row r="43" spans="1:12">
      <c r="A43" s="63"/>
      <c r="B43" s="108"/>
      <c r="C43" s="8" t="s">
        <v>14</v>
      </c>
      <c r="D43" s="22"/>
      <c r="E43" s="10">
        <v>650</v>
      </c>
      <c r="F43" s="10"/>
      <c r="G43" s="10"/>
      <c r="H43" s="10"/>
      <c r="I43" s="10"/>
      <c r="J43" s="10">
        <v>34000</v>
      </c>
      <c r="K43" s="101">
        <v>22100</v>
      </c>
      <c r="L43" s="19"/>
    </row>
    <row r="44" spans="1:12">
      <c r="A44" s="63">
        <v>28</v>
      </c>
      <c r="B44" s="34" t="s">
        <v>43</v>
      </c>
      <c r="C44" s="8"/>
      <c r="D44" s="22"/>
      <c r="E44" s="10"/>
      <c r="F44" s="10"/>
      <c r="G44" s="10"/>
      <c r="H44" s="10"/>
      <c r="I44" s="10"/>
      <c r="J44" s="10"/>
      <c r="K44" s="101"/>
      <c r="L44" s="19"/>
    </row>
    <row r="45" spans="1:12">
      <c r="A45" s="63"/>
      <c r="B45" s="17" t="s">
        <v>99</v>
      </c>
      <c r="C45" s="8" t="s">
        <v>50</v>
      </c>
      <c r="D45" s="22"/>
      <c r="E45" s="27">
        <v>8</v>
      </c>
      <c r="F45" s="27"/>
      <c r="G45" s="27"/>
      <c r="H45" s="27"/>
      <c r="I45" s="27"/>
      <c r="J45" s="27">
        <v>3900</v>
      </c>
      <c r="K45" s="100">
        <v>31200</v>
      </c>
      <c r="L45" s="19"/>
    </row>
    <row r="46" spans="1:12" ht="26">
      <c r="A46" s="63"/>
      <c r="B46" s="21" t="s">
        <v>29</v>
      </c>
      <c r="C46" s="8" t="s">
        <v>22</v>
      </c>
      <c r="D46" s="22"/>
      <c r="E46" s="10">
        <f>E45/0.05859</f>
        <v>136.54207202594299</v>
      </c>
      <c r="F46" s="10"/>
      <c r="G46" s="10"/>
      <c r="H46" s="10"/>
      <c r="I46" s="10"/>
      <c r="J46" s="10"/>
      <c r="K46" s="101"/>
      <c r="L46" s="19"/>
    </row>
    <row r="47" spans="1:12" ht="47" customHeight="1">
      <c r="A47" s="63"/>
      <c r="B47" s="21" t="s">
        <v>38</v>
      </c>
      <c r="C47" s="8" t="s">
        <v>28</v>
      </c>
      <c r="D47" s="22"/>
      <c r="E47" s="10">
        <f>25*E45/25</f>
        <v>8</v>
      </c>
      <c r="F47" s="10"/>
      <c r="G47" s="10"/>
      <c r="H47" s="10"/>
      <c r="I47" s="10"/>
      <c r="J47" s="10">
        <v>174</v>
      </c>
      <c r="K47" s="101">
        <v>1566</v>
      </c>
      <c r="L47" s="19"/>
    </row>
    <row r="48" spans="1:12" ht="47" customHeight="1">
      <c r="A48" s="63"/>
      <c r="B48" s="21" t="s">
        <v>122</v>
      </c>
      <c r="C48" s="8" t="s">
        <v>4</v>
      </c>
      <c r="D48" s="22"/>
      <c r="E48" s="10">
        <v>10</v>
      </c>
      <c r="F48" s="10"/>
      <c r="G48" s="10"/>
      <c r="H48" s="10"/>
      <c r="I48" s="10"/>
      <c r="J48" s="10">
        <v>1950</v>
      </c>
      <c r="K48" s="101">
        <v>19500</v>
      </c>
      <c r="L48" s="19"/>
    </row>
    <row r="49" spans="1:12" ht="47" customHeight="1">
      <c r="A49" s="63"/>
      <c r="B49" s="21" t="s">
        <v>123</v>
      </c>
      <c r="C49" s="8" t="s">
        <v>4</v>
      </c>
      <c r="D49" s="22"/>
      <c r="E49" s="10">
        <v>10</v>
      </c>
      <c r="F49" s="10"/>
      <c r="G49" s="10"/>
      <c r="H49" s="10"/>
      <c r="I49" s="10"/>
      <c r="J49" s="10">
        <v>700</v>
      </c>
      <c r="K49" s="101">
        <v>7000</v>
      </c>
      <c r="L49" s="19"/>
    </row>
    <row r="50" spans="1:12" ht="30.75" customHeight="1">
      <c r="A50" s="63">
        <v>29</v>
      </c>
      <c r="B50" s="37" t="s">
        <v>138</v>
      </c>
      <c r="C50" s="12" t="s">
        <v>27</v>
      </c>
      <c r="D50" s="24"/>
      <c r="E50" s="14">
        <v>30</v>
      </c>
      <c r="F50" s="10"/>
      <c r="G50" s="10"/>
      <c r="H50" s="10"/>
      <c r="I50" s="10"/>
      <c r="J50" s="10"/>
      <c r="K50" s="101"/>
      <c r="L50" s="19"/>
    </row>
    <row r="51" spans="1:12" ht="14.25" customHeight="1">
      <c r="A51" s="63"/>
      <c r="B51" s="21" t="s">
        <v>23</v>
      </c>
      <c r="C51" s="8" t="s">
        <v>4</v>
      </c>
      <c r="D51" s="22"/>
      <c r="E51" s="10">
        <v>3</v>
      </c>
      <c r="F51" s="10"/>
      <c r="G51" s="10"/>
      <c r="H51" s="10"/>
      <c r="I51" s="10"/>
      <c r="J51" s="10">
        <v>3900</v>
      </c>
      <c r="K51" s="101">
        <v>11700</v>
      </c>
      <c r="L51" s="19"/>
    </row>
    <row r="52" spans="1:12" ht="14.25" customHeight="1">
      <c r="A52" s="63"/>
      <c r="B52" s="107" t="s">
        <v>52</v>
      </c>
      <c r="C52" s="8" t="s">
        <v>27</v>
      </c>
      <c r="D52" s="22"/>
      <c r="E52" s="10">
        <v>120</v>
      </c>
      <c r="F52" s="10"/>
      <c r="G52" s="10"/>
      <c r="H52" s="10"/>
      <c r="I52" s="10"/>
      <c r="J52" s="10"/>
      <c r="K52" s="101"/>
      <c r="L52" s="19"/>
    </row>
    <row r="53" spans="1:12" ht="14.25" customHeight="1">
      <c r="A53" s="63"/>
      <c r="B53" s="108"/>
      <c r="C53" s="8" t="s">
        <v>14</v>
      </c>
      <c r="D53" s="22"/>
      <c r="E53" s="10">
        <f>E52*0.889</f>
        <v>106.68</v>
      </c>
      <c r="F53" s="10"/>
      <c r="G53" s="10"/>
      <c r="H53" s="10"/>
      <c r="I53" s="10"/>
      <c r="J53" s="10">
        <v>46900</v>
      </c>
      <c r="K53" s="101">
        <v>4972</v>
      </c>
      <c r="L53" s="19"/>
    </row>
    <row r="54" spans="1:12" ht="12.75" customHeight="1">
      <c r="A54" s="63"/>
      <c r="B54" s="107" t="s">
        <v>53</v>
      </c>
      <c r="C54" s="8" t="s">
        <v>22</v>
      </c>
      <c r="D54" s="22"/>
      <c r="E54" s="10">
        <f>E50/0.1</f>
        <v>300</v>
      </c>
      <c r="F54" s="10"/>
      <c r="G54" s="10"/>
      <c r="H54" s="10"/>
      <c r="I54" s="10"/>
      <c r="J54" s="10"/>
      <c r="K54" s="101"/>
      <c r="L54" s="19"/>
    </row>
    <row r="55" spans="1:12" ht="18" customHeight="1">
      <c r="A55" s="63"/>
      <c r="B55" s="108"/>
      <c r="C55" s="8" t="s">
        <v>14</v>
      </c>
      <c r="D55" s="22"/>
      <c r="E55" s="10">
        <f>0.64*E54*0.395</f>
        <v>75.84</v>
      </c>
      <c r="F55" s="10"/>
      <c r="G55" s="10"/>
      <c r="H55" s="10"/>
      <c r="I55" s="10"/>
      <c r="J55" s="10">
        <v>50900</v>
      </c>
      <c r="K55" s="101">
        <v>3105</v>
      </c>
      <c r="L55" s="19"/>
    </row>
    <row r="56" spans="1:12" ht="18" customHeight="1">
      <c r="A56" s="63"/>
      <c r="B56" s="69" t="s">
        <v>121</v>
      </c>
      <c r="C56" s="8" t="s">
        <v>22</v>
      </c>
      <c r="D56" s="22"/>
      <c r="E56" s="10">
        <v>2</v>
      </c>
      <c r="F56" s="10"/>
      <c r="G56" s="10"/>
      <c r="H56" s="10"/>
      <c r="I56" s="10"/>
      <c r="J56" s="10">
        <v>243</v>
      </c>
      <c r="K56" s="101">
        <v>486</v>
      </c>
      <c r="L56" s="19"/>
    </row>
    <row r="57" spans="1:12" ht="18" customHeight="1">
      <c r="A57" s="63"/>
      <c r="B57" s="69" t="s">
        <v>114</v>
      </c>
      <c r="C57" s="8"/>
      <c r="D57" s="22"/>
      <c r="E57" s="10"/>
      <c r="F57" s="10"/>
      <c r="G57" s="10"/>
      <c r="H57" s="10"/>
      <c r="I57" s="10"/>
      <c r="J57" s="10"/>
      <c r="K57" s="101">
        <v>5000</v>
      </c>
      <c r="L57" s="19"/>
    </row>
    <row r="58" spans="1:12" ht="48.75" customHeight="1">
      <c r="A58" s="63">
        <v>30</v>
      </c>
      <c r="B58" s="58" t="s">
        <v>60</v>
      </c>
      <c r="C58" s="12" t="s">
        <v>4</v>
      </c>
      <c r="D58" s="24"/>
      <c r="E58" s="14">
        <f>0.398+0.18</f>
        <v>0.57800000000000007</v>
      </c>
      <c r="F58" s="10"/>
      <c r="G58" s="10"/>
      <c r="H58" s="10"/>
      <c r="I58" s="10"/>
      <c r="J58" s="10"/>
      <c r="K58" s="101"/>
      <c r="L58" s="19"/>
    </row>
    <row r="59" spans="1:12" ht="18" customHeight="1">
      <c r="A59" s="63"/>
      <c r="B59" s="56" t="s">
        <v>54</v>
      </c>
      <c r="C59" s="8" t="s">
        <v>55</v>
      </c>
      <c r="D59" s="22"/>
      <c r="E59" s="10">
        <f>E58*1.02</f>
        <v>0.58956000000000008</v>
      </c>
      <c r="F59" s="10"/>
      <c r="G59" s="10"/>
      <c r="H59" s="10"/>
      <c r="I59" s="10"/>
      <c r="J59" s="10">
        <v>3900</v>
      </c>
      <c r="K59" s="101">
        <v>2340</v>
      </c>
      <c r="L59" s="19"/>
    </row>
    <row r="60" spans="1:12" ht="18" customHeight="1">
      <c r="A60" s="63"/>
      <c r="B60" s="17" t="s">
        <v>56</v>
      </c>
      <c r="C60" s="8" t="s">
        <v>6</v>
      </c>
      <c r="D60" s="22"/>
      <c r="E60" s="10">
        <f>77.9/100*E58</f>
        <v>0.45026200000000005</v>
      </c>
      <c r="F60" s="10"/>
      <c r="G60" s="10"/>
      <c r="H60" s="10"/>
      <c r="I60" s="10"/>
      <c r="J60" s="10"/>
      <c r="K60" s="101"/>
      <c r="L60" s="19"/>
    </row>
    <row r="61" spans="1:12" ht="18" customHeight="1">
      <c r="A61" s="63"/>
      <c r="B61" s="17" t="s">
        <v>13</v>
      </c>
      <c r="C61" s="8" t="s">
        <v>4</v>
      </c>
      <c r="D61" s="22"/>
      <c r="E61" s="10">
        <f>0.81/100*E58</f>
        <v>4.6818000000000016E-3</v>
      </c>
      <c r="F61" s="10"/>
      <c r="G61" s="10"/>
      <c r="H61" s="10"/>
      <c r="I61" s="10"/>
      <c r="J61" s="10"/>
      <c r="K61" s="101"/>
      <c r="L61" s="19"/>
    </row>
    <row r="62" spans="1:12" ht="18" customHeight="1">
      <c r="A62" s="63"/>
      <c r="B62" s="21" t="s">
        <v>24</v>
      </c>
      <c r="C62" s="8" t="s">
        <v>14</v>
      </c>
      <c r="D62" s="22"/>
      <c r="E62" s="10">
        <v>2</v>
      </c>
      <c r="F62" s="10"/>
      <c r="G62" s="10"/>
      <c r="H62" s="10"/>
      <c r="I62" s="10"/>
      <c r="J62" s="10">
        <v>66</v>
      </c>
      <c r="K62" s="101">
        <v>132</v>
      </c>
      <c r="L62" s="19"/>
    </row>
    <row r="63" spans="1:12" ht="18" customHeight="1">
      <c r="A63" s="63"/>
      <c r="B63" s="55" t="s">
        <v>59</v>
      </c>
      <c r="C63" s="8" t="s">
        <v>14</v>
      </c>
      <c r="D63" s="22"/>
      <c r="E63" s="10">
        <f>(3.61+3)*2+20.7</f>
        <v>33.92</v>
      </c>
      <c r="F63" s="10"/>
      <c r="G63" s="10"/>
      <c r="H63" s="10"/>
      <c r="I63" s="10"/>
      <c r="J63" s="10">
        <v>50500</v>
      </c>
      <c r="K63" s="101">
        <v>1717</v>
      </c>
      <c r="L63" s="19"/>
    </row>
    <row r="64" spans="1:12" ht="18" customHeight="1">
      <c r="A64" s="65"/>
      <c r="B64" s="55" t="s">
        <v>58</v>
      </c>
      <c r="C64" s="8" t="s">
        <v>14</v>
      </c>
      <c r="D64" s="22"/>
      <c r="E64" s="10">
        <f>(8.86+0.68+0.64)*2+2.7+5.4</f>
        <v>28.46</v>
      </c>
      <c r="F64" s="10"/>
      <c r="G64" s="10"/>
      <c r="H64" s="10"/>
      <c r="I64" s="10"/>
      <c r="J64" s="10">
        <v>50900</v>
      </c>
      <c r="K64" s="101">
        <v>1476</v>
      </c>
      <c r="L64" s="19"/>
    </row>
    <row r="65" spans="1:16" ht="18" customHeight="1">
      <c r="A65" s="65"/>
      <c r="B65" s="82" t="s">
        <v>124</v>
      </c>
      <c r="C65" s="8"/>
      <c r="D65" s="22"/>
      <c r="E65" s="10"/>
      <c r="F65" s="10"/>
      <c r="G65" s="10"/>
      <c r="H65" s="10"/>
      <c r="I65" s="10"/>
      <c r="J65" s="10"/>
      <c r="K65" s="101">
        <v>12000</v>
      </c>
      <c r="L65" s="19"/>
    </row>
    <row r="66" spans="1:16" ht="18" customHeight="1">
      <c r="A66" s="65"/>
      <c r="B66" s="82"/>
      <c r="C66" s="8"/>
      <c r="D66" s="22"/>
      <c r="E66" s="10"/>
      <c r="F66" s="10"/>
      <c r="G66" s="10"/>
      <c r="H66" s="10"/>
      <c r="I66" s="10"/>
      <c r="J66" s="14" t="s">
        <v>116</v>
      </c>
      <c r="K66" s="102">
        <f>SUM(K38:K65)</f>
        <v>481342</v>
      </c>
      <c r="L66" s="19"/>
    </row>
    <row r="67" spans="1:16" ht="80.25" customHeight="1">
      <c r="A67" s="65"/>
      <c r="B67" s="82" t="s">
        <v>183</v>
      </c>
      <c r="C67" s="8"/>
      <c r="D67" s="22"/>
      <c r="E67" s="10"/>
      <c r="F67" s="10"/>
      <c r="G67" s="10"/>
      <c r="H67" s="10"/>
      <c r="I67" s="10"/>
      <c r="J67" s="14" t="s">
        <v>140</v>
      </c>
      <c r="K67" s="102">
        <v>383004</v>
      </c>
      <c r="L67" s="20"/>
      <c r="M67" s="97"/>
    </row>
    <row r="68" spans="1:16" ht="75.75" customHeight="1">
      <c r="A68" s="65"/>
      <c r="B68" s="82" t="s">
        <v>184</v>
      </c>
      <c r="C68" s="8"/>
      <c r="D68" s="22"/>
      <c r="E68" s="10"/>
      <c r="F68" s="10"/>
      <c r="G68" s="10"/>
      <c r="H68" s="10"/>
      <c r="I68" s="10"/>
      <c r="J68" s="14" t="s">
        <v>141</v>
      </c>
      <c r="K68" s="102">
        <v>207700</v>
      </c>
      <c r="L68" s="19"/>
    </row>
    <row r="69" spans="1:16" ht="18" customHeight="1">
      <c r="A69" s="65"/>
      <c r="B69" s="82"/>
      <c r="C69" s="8"/>
      <c r="D69" s="22"/>
      <c r="E69" s="10"/>
      <c r="F69" s="10"/>
      <c r="G69" s="10"/>
      <c r="H69" s="10"/>
      <c r="I69" s="10"/>
      <c r="J69" s="10"/>
      <c r="K69" s="101"/>
      <c r="L69" s="19"/>
    </row>
    <row r="70" spans="1:16" ht="13.5" customHeight="1">
      <c r="A70" s="63"/>
      <c r="B70" s="56"/>
      <c r="C70" s="8"/>
      <c r="D70" s="22"/>
      <c r="E70" s="10"/>
      <c r="F70" s="10"/>
      <c r="G70" s="10"/>
      <c r="H70" s="10"/>
      <c r="I70" s="10"/>
      <c r="J70" s="10"/>
      <c r="K70" s="101"/>
      <c r="L70" s="19"/>
    </row>
    <row r="71" spans="1:16" ht="51" customHeight="1">
      <c r="A71" s="63">
        <v>34</v>
      </c>
      <c r="B71" s="58" t="s">
        <v>181</v>
      </c>
      <c r="C71" s="8" t="s">
        <v>4</v>
      </c>
      <c r="D71" s="22"/>
      <c r="E71" s="10">
        <f>0.375*0.2*(4.8+3.9-1.5-0.9+4.2-0.19)+0.3*0.2*(11.4+0.375-1.71+10.8+0.375-1.71+11.4+0.375-1.71+10.8+0.375-2.31)</f>
        <v>3.0808499999999994</v>
      </c>
      <c r="F71" s="10"/>
      <c r="G71" s="10"/>
      <c r="H71" s="10"/>
      <c r="I71" s="10"/>
      <c r="J71" s="10"/>
      <c r="K71" s="101"/>
      <c r="L71" s="19"/>
    </row>
    <row r="72" spans="1:16" ht="13.5" customHeight="1">
      <c r="A72" s="63"/>
      <c r="B72" s="56" t="s">
        <v>54</v>
      </c>
      <c r="C72" s="8" t="s">
        <v>55</v>
      </c>
      <c r="D72" s="22"/>
      <c r="E72" s="10">
        <f>E71*1.02</f>
        <v>3.1424669999999995</v>
      </c>
      <c r="F72" s="10"/>
      <c r="G72" s="10"/>
      <c r="H72" s="10"/>
      <c r="I72" s="10"/>
      <c r="J72" s="10">
        <v>3900</v>
      </c>
      <c r="K72" s="101">
        <v>11700</v>
      </c>
      <c r="L72" s="19"/>
    </row>
    <row r="73" spans="1:16" ht="13.5" customHeight="1">
      <c r="A73" s="63"/>
      <c r="B73" s="17" t="s">
        <v>56</v>
      </c>
      <c r="C73" s="8" t="s">
        <v>6</v>
      </c>
      <c r="D73" s="22"/>
      <c r="E73" s="10">
        <f>77.9/100*E71</f>
        <v>2.3999821499999996</v>
      </c>
      <c r="F73" s="10"/>
      <c r="G73" s="10"/>
      <c r="H73" s="10"/>
      <c r="I73" s="10"/>
      <c r="J73" s="10"/>
      <c r="K73" s="101"/>
      <c r="L73" s="19"/>
    </row>
    <row r="74" spans="1:16" ht="13.5" customHeight="1">
      <c r="A74" s="63"/>
      <c r="B74" s="17" t="s">
        <v>13</v>
      </c>
      <c r="C74" s="8" t="s">
        <v>4</v>
      </c>
      <c r="D74" s="22"/>
      <c r="E74" s="10">
        <f>0.81/100*E71</f>
        <v>2.4954885E-2</v>
      </c>
      <c r="F74" s="10"/>
      <c r="G74" s="10"/>
      <c r="H74" s="10"/>
      <c r="I74" s="10"/>
      <c r="J74" s="10"/>
      <c r="K74" s="101"/>
      <c r="L74" s="19"/>
    </row>
    <row r="75" spans="1:16" ht="13.5" customHeight="1">
      <c r="A75" s="63"/>
      <c r="B75" s="21" t="s">
        <v>24</v>
      </c>
      <c r="C75" s="8" t="s">
        <v>14</v>
      </c>
      <c r="D75" s="22"/>
      <c r="E75" s="10">
        <f>37/100*E71</f>
        <v>1.1399144999999997</v>
      </c>
      <c r="F75" s="10"/>
      <c r="G75" s="10"/>
      <c r="H75" s="10"/>
      <c r="I75" s="10"/>
      <c r="J75" s="10">
        <v>66</v>
      </c>
      <c r="K75" s="101">
        <v>132</v>
      </c>
      <c r="L75" s="19"/>
    </row>
    <row r="76" spans="1:16" ht="13.5" customHeight="1">
      <c r="A76" s="63"/>
      <c r="B76" s="107" t="s">
        <v>57</v>
      </c>
      <c r="C76" s="8" t="s">
        <v>27</v>
      </c>
      <c r="D76" s="22"/>
      <c r="E76" s="10">
        <f>8*(11.4+0.57+10.8+0.57+11.4+0.57+10.8+10.8+0.57+1.2-1.5-0.5)</f>
        <v>453.44</v>
      </c>
      <c r="F76" s="10"/>
      <c r="G76" s="10"/>
      <c r="H76" s="10"/>
      <c r="I76" s="10"/>
      <c r="J76" s="10"/>
      <c r="K76" s="101">
        <v>7062</v>
      </c>
      <c r="L76" s="19"/>
    </row>
    <row r="77" spans="1:16" ht="17.25" customHeight="1">
      <c r="A77" s="63"/>
      <c r="B77" s="108"/>
      <c r="C77" s="8" t="s">
        <v>14</v>
      </c>
      <c r="D77" s="22"/>
      <c r="E77" s="10">
        <f>E76*0.617*1.04</f>
        <v>290.96337919999996</v>
      </c>
      <c r="F77" s="10"/>
      <c r="G77" s="10"/>
      <c r="H77" s="10"/>
      <c r="I77" s="10"/>
      <c r="J77" s="10"/>
      <c r="K77" s="101"/>
      <c r="L77" s="19"/>
    </row>
    <row r="78" spans="1:16" ht="18.75" customHeight="1">
      <c r="A78" s="63"/>
      <c r="B78" s="69"/>
      <c r="C78" s="8"/>
      <c r="D78" s="22"/>
      <c r="E78" s="10"/>
      <c r="F78" s="10"/>
      <c r="G78" s="10"/>
      <c r="H78" s="10"/>
      <c r="I78" s="10"/>
      <c r="J78" s="14" t="s">
        <v>116</v>
      </c>
      <c r="K78" s="102">
        <f>SUM(K72:K77)</f>
        <v>18894</v>
      </c>
      <c r="L78" s="19"/>
    </row>
    <row r="79" spans="1:16" ht="46.5" customHeight="1">
      <c r="A79" s="63"/>
      <c r="B79" s="93" t="s">
        <v>185</v>
      </c>
      <c r="C79" s="8"/>
      <c r="D79" s="22"/>
      <c r="E79" s="10"/>
      <c r="F79" s="10"/>
      <c r="G79" s="10"/>
      <c r="H79" s="10"/>
      <c r="I79" s="10"/>
      <c r="J79" s="14" t="s">
        <v>139</v>
      </c>
      <c r="K79" s="102">
        <v>22500</v>
      </c>
      <c r="L79" s="19"/>
      <c r="M79" s="89"/>
      <c r="P79" s="89"/>
    </row>
    <row r="80" spans="1:16" ht="18.75" customHeight="1">
      <c r="A80" s="63"/>
      <c r="B80" s="69"/>
      <c r="C80" s="8"/>
      <c r="D80" s="22"/>
      <c r="E80" s="10"/>
      <c r="F80" s="10"/>
      <c r="G80" s="10"/>
      <c r="H80" s="10"/>
      <c r="I80" s="10"/>
      <c r="J80" s="10"/>
      <c r="K80" s="101"/>
      <c r="L80" s="19"/>
    </row>
    <row r="81" spans="1:12" ht="45.75" customHeight="1">
      <c r="A81" s="63">
        <v>35</v>
      </c>
      <c r="B81" s="58" t="s">
        <v>177</v>
      </c>
      <c r="C81" s="8" t="s">
        <v>22</v>
      </c>
      <c r="D81" s="22"/>
      <c r="E81" s="10">
        <v>30</v>
      </c>
      <c r="F81" s="10"/>
      <c r="G81" s="10"/>
      <c r="H81" s="10"/>
      <c r="I81" s="10"/>
      <c r="J81" s="10">
        <v>218</v>
      </c>
      <c r="K81" s="101">
        <v>6540</v>
      </c>
      <c r="L81" s="19"/>
    </row>
    <row r="82" spans="1:12" s="26" customFormat="1" ht="29.25" customHeight="1">
      <c r="A82" s="63">
        <v>39</v>
      </c>
      <c r="B82" s="38" t="s">
        <v>62</v>
      </c>
      <c r="C82" s="12" t="s">
        <v>4</v>
      </c>
      <c r="D82" s="24"/>
      <c r="E82" s="14">
        <f>2.5*(0.38*0.38)</f>
        <v>0.36099999999999999</v>
      </c>
      <c r="F82" s="14"/>
      <c r="G82" s="14"/>
      <c r="H82" s="14"/>
      <c r="I82" s="14"/>
      <c r="J82" s="10"/>
      <c r="K82" s="101"/>
      <c r="L82" s="25"/>
    </row>
    <row r="83" spans="1:12">
      <c r="A83" s="63"/>
      <c r="B83" s="21" t="s">
        <v>34</v>
      </c>
      <c r="C83" s="8" t="s">
        <v>22</v>
      </c>
      <c r="D83" s="22"/>
      <c r="E83" s="10">
        <f>E82*406.1</f>
        <v>146.60210000000001</v>
      </c>
      <c r="F83" s="10"/>
      <c r="G83" s="10"/>
      <c r="H83" s="10"/>
      <c r="I83" s="10"/>
      <c r="J83" s="10">
        <v>15.5</v>
      </c>
      <c r="K83" s="101">
        <v>2278</v>
      </c>
      <c r="L83" s="19"/>
    </row>
    <row r="84" spans="1:12">
      <c r="A84" s="63"/>
      <c r="B84" s="21" t="s">
        <v>61</v>
      </c>
      <c r="C84" s="8" t="s">
        <v>14</v>
      </c>
      <c r="D84" s="22"/>
      <c r="E84" s="10">
        <f>10.3*E82</f>
        <v>3.7183000000000002</v>
      </c>
      <c r="F84" s="10"/>
      <c r="G84" s="10"/>
      <c r="H84" s="10"/>
      <c r="I84" s="10">
        <v>2</v>
      </c>
      <c r="J84" s="10">
        <v>138</v>
      </c>
      <c r="K84" s="101">
        <v>276</v>
      </c>
      <c r="L84" s="19"/>
    </row>
    <row r="85" spans="1:12">
      <c r="A85" s="63"/>
      <c r="B85" s="21" t="s">
        <v>35</v>
      </c>
      <c r="C85" s="8" t="s">
        <v>4</v>
      </c>
      <c r="D85" s="22"/>
      <c r="E85" s="10">
        <f>0.21*E82</f>
        <v>7.5809999999999989E-2</v>
      </c>
      <c r="F85" s="10"/>
      <c r="G85" s="10"/>
      <c r="H85" s="10"/>
      <c r="I85" s="10">
        <v>2</v>
      </c>
      <c r="J85" s="10">
        <v>149</v>
      </c>
      <c r="K85" s="101">
        <v>298</v>
      </c>
      <c r="L85" s="19"/>
    </row>
    <row r="86" spans="1:12">
      <c r="A86" s="63"/>
      <c r="B86" s="21"/>
      <c r="C86" s="8"/>
      <c r="D86" s="22"/>
      <c r="E86" s="10"/>
      <c r="F86" s="10"/>
      <c r="G86" s="10"/>
      <c r="H86" s="10"/>
      <c r="I86" s="10"/>
      <c r="J86" s="10"/>
      <c r="K86" s="101"/>
      <c r="L86" s="19"/>
    </row>
    <row r="87" spans="1:12" ht="26">
      <c r="A87" s="63">
        <v>40</v>
      </c>
      <c r="B87" s="37" t="s">
        <v>125</v>
      </c>
      <c r="C87" s="8" t="s">
        <v>4</v>
      </c>
      <c r="D87" s="22"/>
      <c r="E87" s="10">
        <v>8.4030000000000005</v>
      </c>
      <c r="F87" s="10"/>
      <c r="G87" s="10"/>
      <c r="H87" s="10"/>
      <c r="I87" s="10"/>
      <c r="J87" s="10">
        <v>3900</v>
      </c>
      <c r="K87" s="101">
        <v>32760</v>
      </c>
      <c r="L87" s="19"/>
    </row>
    <row r="88" spans="1:12">
      <c r="A88" s="63"/>
      <c r="B88" s="21" t="s">
        <v>126</v>
      </c>
      <c r="C88" s="8" t="s">
        <v>127</v>
      </c>
      <c r="D88" s="22"/>
      <c r="E88" s="10">
        <f>2.3/100*E87</f>
        <v>0.193269</v>
      </c>
      <c r="F88" s="10"/>
      <c r="G88" s="10"/>
      <c r="H88" s="10"/>
      <c r="I88" s="10">
        <v>10</v>
      </c>
      <c r="J88" s="10">
        <v>174</v>
      </c>
      <c r="K88" s="101">
        <v>1740</v>
      </c>
      <c r="L88" s="19"/>
    </row>
    <row r="89" spans="1:12">
      <c r="A89" s="63"/>
      <c r="B89" s="21" t="s">
        <v>63</v>
      </c>
      <c r="C89" s="8" t="s">
        <v>22</v>
      </c>
      <c r="D89" s="22"/>
      <c r="E89" s="10">
        <v>8</v>
      </c>
      <c r="F89" s="33"/>
      <c r="G89" s="33"/>
      <c r="H89" s="33"/>
      <c r="I89" s="33"/>
      <c r="J89" s="33">
        <v>1450</v>
      </c>
      <c r="K89" s="99">
        <v>11600</v>
      </c>
      <c r="L89" s="19"/>
    </row>
    <row r="90" spans="1:12">
      <c r="A90" s="63"/>
      <c r="B90" s="21" t="s">
        <v>128</v>
      </c>
      <c r="C90" s="8"/>
      <c r="D90" s="22"/>
      <c r="E90" s="10"/>
      <c r="F90" s="33"/>
      <c r="G90" s="33"/>
      <c r="H90" s="33"/>
      <c r="I90" s="33"/>
      <c r="J90" s="33"/>
      <c r="K90" s="99">
        <v>7000</v>
      </c>
      <c r="L90" s="19"/>
    </row>
    <row r="91" spans="1:12">
      <c r="A91" s="63"/>
      <c r="B91" s="21"/>
      <c r="C91" s="8"/>
      <c r="D91" s="22"/>
      <c r="E91" s="10"/>
      <c r="F91" s="33"/>
      <c r="G91" s="33"/>
      <c r="H91" s="33"/>
      <c r="I91" s="33"/>
      <c r="J91" s="80" t="s">
        <v>116</v>
      </c>
      <c r="K91" s="103">
        <f>SUM(K81:K90)</f>
        <v>62492</v>
      </c>
      <c r="L91" s="19"/>
    </row>
    <row r="92" spans="1:12">
      <c r="A92" s="63"/>
      <c r="B92" s="21"/>
      <c r="C92" s="8"/>
      <c r="D92" s="22"/>
      <c r="E92" s="10"/>
      <c r="F92" s="33"/>
      <c r="G92" s="33"/>
      <c r="H92" s="33"/>
      <c r="I92" s="33"/>
      <c r="J92" s="33"/>
      <c r="K92" s="99"/>
      <c r="L92" s="19"/>
    </row>
    <row r="93" spans="1:12">
      <c r="A93" s="67"/>
      <c r="B93" s="59"/>
      <c r="C93" s="28"/>
      <c r="D93" s="29"/>
      <c r="E93" s="30"/>
      <c r="F93" s="70"/>
      <c r="G93" s="70"/>
      <c r="H93" s="70"/>
      <c r="I93" s="70"/>
      <c r="J93" s="70"/>
      <c r="K93" s="98"/>
      <c r="L93" s="31"/>
    </row>
    <row r="94" spans="1:12" ht="26">
      <c r="A94" s="67"/>
      <c r="B94" s="52" t="s">
        <v>100</v>
      </c>
      <c r="C94" s="75" t="s">
        <v>4</v>
      </c>
      <c r="D94" s="76"/>
      <c r="E94" s="53">
        <v>17.850000000000001</v>
      </c>
      <c r="F94" s="70"/>
      <c r="G94" s="70"/>
      <c r="H94" s="70"/>
      <c r="I94" s="70"/>
      <c r="J94" s="70"/>
      <c r="K94" s="98"/>
      <c r="L94" s="31"/>
    </row>
    <row r="95" spans="1:12">
      <c r="A95" s="67"/>
      <c r="B95" s="59" t="s">
        <v>101</v>
      </c>
      <c r="C95" s="28" t="s">
        <v>4</v>
      </c>
      <c r="D95" s="29"/>
      <c r="E95" s="30">
        <v>18.5</v>
      </c>
      <c r="F95" s="70"/>
      <c r="G95" s="70"/>
      <c r="H95" s="70"/>
      <c r="I95" s="70"/>
      <c r="J95" s="70">
        <v>3900</v>
      </c>
      <c r="K95" s="98">
        <v>72150</v>
      </c>
      <c r="L95" s="31"/>
    </row>
    <row r="96" spans="1:12">
      <c r="A96" s="67"/>
      <c r="B96" s="59" t="s">
        <v>115</v>
      </c>
      <c r="C96" s="28"/>
      <c r="D96" s="29"/>
      <c r="E96" s="30"/>
      <c r="F96" s="70"/>
      <c r="G96" s="70"/>
      <c r="H96" s="70"/>
      <c r="I96" s="70"/>
      <c r="J96" s="70"/>
      <c r="K96" s="98">
        <v>12000</v>
      </c>
      <c r="L96" s="31"/>
    </row>
    <row r="97" spans="1:12">
      <c r="A97" s="67"/>
      <c r="B97" s="59" t="s">
        <v>108</v>
      </c>
      <c r="C97" s="28" t="s">
        <v>14</v>
      </c>
      <c r="D97" s="29"/>
      <c r="E97" s="30">
        <f>0.889*2*2*(((7.2+0.57)/0.15+1)*(3.9+0.57+0.57)+(4.8/0.15+1)*(4.2+0.57)+((4.2+0.57)/0.15+1)*(10.8+0.57+0.57)+(2.45/0.15+1)*0.6+(10.4+11.8+11.4+10.8)*3)</f>
        <v>3409.329224000001</v>
      </c>
      <c r="F97" s="70"/>
      <c r="G97" s="70"/>
      <c r="H97" s="70"/>
      <c r="I97" s="70"/>
      <c r="J97" s="70">
        <v>32000</v>
      </c>
      <c r="K97" s="98">
        <v>108800</v>
      </c>
      <c r="L97" s="77"/>
    </row>
    <row r="98" spans="1:12">
      <c r="A98" s="67"/>
      <c r="B98" s="59" t="s">
        <v>109</v>
      </c>
      <c r="C98" s="28" t="s">
        <v>14</v>
      </c>
      <c r="D98" s="29"/>
      <c r="E98" s="30">
        <f>0.395*(E94/0.18/(0.2*0.2)*0.18+(11.4+0.57+10.8+0.57+11.4+0.57+10.8+0.57+2+2.05+2+2.05)/0.4*0.4)</f>
        <v>197.90684999999999</v>
      </c>
      <c r="F98" s="70"/>
      <c r="G98" s="70"/>
      <c r="H98" s="70"/>
      <c r="I98" s="70"/>
      <c r="J98" s="70">
        <v>33000</v>
      </c>
      <c r="K98" s="98">
        <v>6501</v>
      </c>
      <c r="L98" s="77"/>
    </row>
    <row r="99" spans="1:12">
      <c r="A99" s="67"/>
      <c r="B99" s="59" t="s">
        <v>114</v>
      </c>
      <c r="C99" s="28"/>
      <c r="D99" s="29"/>
      <c r="E99" s="30"/>
      <c r="F99" s="70"/>
      <c r="G99" s="70"/>
      <c r="H99" s="70"/>
      <c r="I99" s="70"/>
      <c r="J99" s="70"/>
      <c r="K99" s="98">
        <v>10000</v>
      </c>
      <c r="L99" s="77"/>
    </row>
    <row r="100" spans="1:12">
      <c r="A100" s="67"/>
      <c r="B100" s="59" t="s">
        <v>102</v>
      </c>
      <c r="C100" s="28" t="s">
        <v>22</v>
      </c>
      <c r="D100" s="29"/>
      <c r="E100" s="30">
        <v>4</v>
      </c>
      <c r="F100" s="70"/>
      <c r="G100" s="70"/>
      <c r="H100" s="70"/>
      <c r="I100" s="70"/>
      <c r="J100" s="70"/>
      <c r="K100" s="98"/>
      <c r="L100" s="31"/>
    </row>
    <row r="101" spans="1:12">
      <c r="A101" s="67"/>
      <c r="B101" s="59" t="s">
        <v>103</v>
      </c>
      <c r="C101" s="28" t="s">
        <v>6</v>
      </c>
      <c r="D101" s="29"/>
      <c r="E101" s="30">
        <f>E94/0.18*1.04</f>
        <v>103.13333333333334</v>
      </c>
      <c r="F101" s="70"/>
      <c r="G101" s="70"/>
      <c r="H101" s="70"/>
      <c r="I101" s="70"/>
      <c r="J101" s="70"/>
      <c r="K101" s="98"/>
      <c r="L101" s="31"/>
    </row>
    <row r="102" spans="1:12">
      <c r="A102" s="67"/>
      <c r="B102" s="59" t="s">
        <v>104</v>
      </c>
      <c r="C102" s="28" t="s">
        <v>6</v>
      </c>
      <c r="D102" s="29"/>
      <c r="E102" s="30">
        <f>86.4/100*E94</f>
        <v>15.422400000000003</v>
      </c>
      <c r="F102" s="70"/>
      <c r="G102" s="70"/>
      <c r="H102" s="70"/>
      <c r="I102" s="70"/>
      <c r="J102" s="70"/>
      <c r="K102" s="98"/>
      <c r="L102" s="31"/>
    </row>
    <row r="103" spans="1:12">
      <c r="A103" s="67"/>
      <c r="B103" s="59" t="s">
        <v>105</v>
      </c>
      <c r="C103" s="28" t="s">
        <v>14</v>
      </c>
      <c r="D103" s="29"/>
      <c r="E103" s="30">
        <f>79/100*E94</f>
        <v>14.101500000000001</v>
      </c>
      <c r="F103" s="70"/>
      <c r="G103" s="70"/>
      <c r="H103" s="70"/>
      <c r="I103" s="70"/>
      <c r="J103" s="70"/>
      <c r="K103" s="98"/>
      <c r="L103" s="31"/>
    </row>
    <row r="104" spans="1:12">
      <c r="A104" s="63"/>
      <c r="B104" s="17" t="s">
        <v>12</v>
      </c>
      <c r="C104" s="8" t="s">
        <v>4</v>
      </c>
      <c r="D104" s="22"/>
      <c r="E104" s="10">
        <f>0.53/100*E94</f>
        <v>9.4605000000000009E-2</v>
      </c>
      <c r="F104" s="33"/>
      <c r="G104" s="33"/>
      <c r="H104" s="33"/>
      <c r="I104" s="33"/>
      <c r="J104" s="33"/>
      <c r="K104" s="99"/>
      <c r="L104" s="19"/>
    </row>
    <row r="105" spans="1:12">
      <c r="A105" s="63"/>
      <c r="B105" s="17" t="s">
        <v>13</v>
      </c>
      <c r="C105" s="8" t="s">
        <v>4</v>
      </c>
      <c r="D105" s="22"/>
      <c r="E105" s="10">
        <f>2.61/100*E94</f>
        <v>0.46588499999999999</v>
      </c>
      <c r="F105" s="33"/>
      <c r="G105" s="33"/>
      <c r="H105" s="33"/>
      <c r="I105" s="33"/>
      <c r="J105" s="33"/>
      <c r="K105" s="99"/>
      <c r="L105" s="19"/>
    </row>
    <row r="106" spans="1:12">
      <c r="A106" s="63"/>
      <c r="B106" s="21" t="s">
        <v>106</v>
      </c>
      <c r="C106" s="8" t="s">
        <v>4</v>
      </c>
      <c r="D106" s="22"/>
      <c r="E106" s="10">
        <f>0.99/100*E94</f>
        <v>0.17671500000000001</v>
      </c>
      <c r="F106" s="33"/>
      <c r="G106" s="33"/>
      <c r="H106" s="33"/>
      <c r="I106" s="33"/>
      <c r="J106" s="33"/>
      <c r="K106" s="99"/>
      <c r="L106" s="19"/>
    </row>
    <row r="107" spans="1:12">
      <c r="A107" s="63"/>
      <c r="B107" s="21" t="s">
        <v>107</v>
      </c>
      <c r="C107" s="8" t="s">
        <v>4</v>
      </c>
      <c r="D107" s="22"/>
      <c r="E107" s="10">
        <f>6.22/100*E94</f>
        <v>1.1102700000000001</v>
      </c>
      <c r="F107" s="33"/>
      <c r="G107" s="33"/>
      <c r="H107" s="33"/>
      <c r="I107" s="33"/>
      <c r="J107" s="33"/>
      <c r="K107" s="99"/>
      <c r="L107" s="19"/>
    </row>
    <row r="108" spans="1:12">
      <c r="A108" s="63"/>
      <c r="B108" s="21" t="s">
        <v>129</v>
      </c>
      <c r="C108" s="8" t="s">
        <v>6</v>
      </c>
      <c r="D108" s="22"/>
      <c r="E108" s="10"/>
      <c r="F108" s="33"/>
      <c r="G108" s="33"/>
      <c r="H108" s="33"/>
      <c r="I108" s="33"/>
      <c r="J108" s="33">
        <v>350</v>
      </c>
      <c r="K108" s="99">
        <v>47250</v>
      </c>
      <c r="L108" s="19"/>
    </row>
    <row r="109" spans="1:12">
      <c r="A109" s="63"/>
      <c r="B109" s="21" t="s">
        <v>114</v>
      </c>
      <c r="C109" s="8"/>
      <c r="D109" s="22"/>
      <c r="E109" s="10"/>
      <c r="F109" s="33"/>
      <c r="G109" s="33"/>
      <c r="H109" s="33"/>
      <c r="I109" s="33"/>
      <c r="J109" s="33"/>
      <c r="K109" s="99">
        <v>10000</v>
      </c>
      <c r="L109" s="19"/>
    </row>
    <row r="110" spans="1:12">
      <c r="A110" s="63"/>
      <c r="B110" s="21"/>
      <c r="C110" s="8"/>
      <c r="D110" s="22"/>
      <c r="E110" s="10"/>
      <c r="F110" s="33"/>
      <c r="G110" s="33"/>
      <c r="H110" s="33"/>
      <c r="I110" s="33"/>
      <c r="J110" s="80" t="s">
        <v>116</v>
      </c>
      <c r="K110" s="103">
        <f>SUM(K95:K109)</f>
        <v>266701</v>
      </c>
      <c r="L110" s="19"/>
    </row>
    <row r="111" spans="1:12" ht="108.75" customHeight="1">
      <c r="A111" s="63"/>
      <c r="B111" s="21" t="s">
        <v>182</v>
      </c>
      <c r="C111" s="8"/>
      <c r="D111" s="22"/>
      <c r="E111" s="10"/>
      <c r="F111" s="33"/>
      <c r="G111" s="33"/>
      <c r="H111" s="33"/>
      <c r="I111" s="33"/>
      <c r="J111" s="80" t="s">
        <v>139</v>
      </c>
      <c r="K111" s="103">
        <v>264000</v>
      </c>
      <c r="L111" s="20"/>
    </row>
    <row r="112" spans="1:12">
      <c r="A112" s="63"/>
      <c r="B112" s="21"/>
      <c r="C112" s="8"/>
      <c r="D112" s="22"/>
      <c r="E112" s="10"/>
      <c r="F112" s="33"/>
      <c r="G112" s="33"/>
      <c r="H112" s="33"/>
      <c r="I112" s="33"/>
      <c r="J112" s="80"/>
      <c r="K112" s="103"/>
      <c r="L112" s="19"/>
    </row>
    <row r="113" spans="1:12" ht="45.5" customHeight="1">
      <c r="A113" s="63">
        <v>47</v>
      </c>
      <c r="B113" s="37" t="s">
        <v>41</v>
      </c>
      <c r="C113" s="12" t="s">
        <v>36</v>
      </c>
      <c r="D113" s="24"/>
      <c r="E113" s="46">
        <f>10.2-0</f>
        <v>10.199999999999999</v>
      </c>
      <c r="F113" s="27"/>
      <c r="G113" s="27"/>
      <c r="H113" s="27"/>
      <c r="I113" s="27"/>
      <c r="J113" s="27"/>
      <c r="K113" s="100"/>
      <c r="L113" s="19"/>
    </row>
    <row r="114" spans="1:12" ht="21" customHeight="1">
      <c r="A114" s="63"/>
      <c r="B114" s="21" t="s">
        <v>39</v>
      </c>
      <c r="C114" s="8" t="s">
        <v>22</v>
      </c>
      <c r="D114" s="22"/>
      <c r="E114" s="27">
        <v>1</v>
      </c>
      <c r="F114" s="27"/>
      <c r="G114" s="27"/>
      <c r="H114" s="27"/>
      <c r="I114" s="27"/>
      <c r="J114" s="27">
        <v>113</v>
      </c>
      <c r="K114" s="100">
        <v>1582</v>
      </c>
      <c r="L114" s="19"/>
    </row>
    <row r="115" spans="1:12" ht="21" customHeight="1">
      <c r="A115" s="63"/>
      <c r="B115" s="21" t="s">
        <v>40</v>
      </c>
      <c r="C115" s="8" t="s">
        <v>22</v>
      </c>
      <c r="D115" s="22"/>
      <c r="E115" s="27">
        <v>2</v>
      </c>
      <c r="F115" s="27"/>
      <c r="G115" s="27"/>
      <c r="H115" s="27"/>
      <c r="I115" s="27"/>
      <c r="J115" s="27">
        <v>137</v>
      </c>
      <c r="K115" s="100">
        <v>1918</v>
      </c>
      <c r="L115" s="19"/>
    </row>
    <row r="116" spans="1:12" ht="42" customHeight="1">
      <c r="A116" s="63">
        <v>48</v>
      </c>
      <c r="B116" s="37" t="s">
        <v>42</v>
      </c>
      <c r="C116" s="8" t="s">
        <v>22</v>
      </c>
      <c r="D116" s="22"/>
      <c r="E116" s="27">
        <v>31</v>
      </c>
      <c r="F116" s="27"/>
      <c r="G116" s="27"/>
      <c r="H116" s="27"/>
      <c r="I116" s="27"/>
      <c r="J116" s="27"/>
      <c r="K116" s="100">
        <v>80000</v>
      </c>
      <c r="L116" s="19"/>
    </row>
    <row r="117" spans="1:12" ht="33.5" customHeight="1">
      <c r="A117" s="63">
        <v>49</v>
      </c>
      <c r="B117" s="37" t="s">
        <v>165</v>
      </c>
      <c r="C117" s="8" t="s">
        <v>22</v>
      </c>
      <c r="D117" s="22"/>
      <c r="E117" s="27">
        <v>2</v>
      </c>
      <c r="F117" s="27"/>
      <c r="G117" s="27"/>
      <c r="H117" s="27"/>
      <c r="I117" s="27"/>
      <c r="J117" s="27"/>
      <c r="K117" s="100">
        <v>15000</v>
      </c>
      <c r="L117" s="19"/>
    </row>
    <row r="118" spans="1:12" ht="33.5" customHeight="1">
      <c r="A118" s="63"/>
      <c r="B118" s="21" t="s">
        <v>114</v>
      </c>
      <c r="C118" s="8"/>
      <c r="D118" s="22"/>
      <c r="E118" s="27"/>
      <c r="F118" s="27"/>
      <c r="G118" s="27"/>
      <c r="H118" s="27"/>
      <c r="I118" s="27"/>
      <c r="J118" s="27"/>
      <c r="K118" s="100">
        <v>5000</v>
      </c>
      <c r="L118" s="19"/>
    </row>
    <row r="119" spans="1:12" ht="33.5" customHeight="1">
      <c r="A119" s="63"/>
      <c r="B119" s="21"/>
      <c r="C119" s="8"/>
      <c r="D119" s="22"/>
      <c r="E119" s="27"/>
      <c r="F119" s="27"/>
      <c r="G119" s="27"/>
      <c r="H119" s="27"/>
      <c r="I119" s="27"/>
      <c r="J119" s="46" t="s">
        <v>116</v>
      </c>
      <c r="K119" s="104">
        <f>SUM(K114:K118)</f>
        <v>103500</v>
      </c>
      <c r="L119" s="19"/>
    </row>
    <row r="120" spans="1:12" ht="26">
      <c r="A120" s="63"/>
      <c r="B120" s="21" t="s">
        <v>186</v>
      </c>
      <c r="C120" s="8"/>
      <c r="D120" s="22"/>
      <c r="E120" s="10"/>
      <c r="F120" s="10"/>
      <c r="G120" s="10"/>
      <c r="H120" s="10"/>
      <c r="I120" s="10"/>
      <c r="J120" s="14" t="s">
        <v>139</v>
      </c>
      <c r="K120" s="102">
        <v>15200</v>
      </c>
      <c r="L120" s="19"/>
    </row>
    <row r="121" spans="1:12">
      <c r="A121" s="63"/>
      <c r="B121" s="37"/>
      <c r="C121" s="8"/>
      <c r="D121" s="22"/>
      <c r="E121" s="10"/>
      <c r="F121" s="10"/>
      <c r="G121" s="10"/>
      <c r="H121" s="10"/>
      <c r="I121" s="10"/>
      <c r="J121" s="14"/>
      <c r="K121" s="102"/>
      <c r="L121" s="19"/>
    </row>
    <row r="122" spans="1:12">
      <c r="A122" s="63">
        <v>50</v>
      </c>
      <c r="B122" s="37" t="s">
        <v>65</v>
      </c>
      <c r="C122" s="8"/>
      <c r="D122" s="22"/>
      <c r="E122" s="10"/>
      <c r="F122" s="10"/>
      <c r="G122" s="10"/>
      <c r="H122" s="10"/>
      <c r="I122" s="10"/>
      <c r="J122" s="10"/>
      <c r="K122" s="101"/>
      <c r="L122" s="19"/>
    </row>
    <row r="123" spans="1:12">
      <c r="A123" s="63" t="s">
        <v>91</v>
      </c>
      <c r="B123" s="45" t="s">
        <v>66</v>
      </c>
      <c r="C123" s="12"/>
      <c r="D123" s="24"/>
      <c r="E123" s="14"/>
      <c r="F123" s="10"/>
      <c r="G123" s="10"/>
      <c r="H123" s="10"/>
      <c r="I123" s="10"/>
      <c r="J123" s="10"/>
      <c r="K123" s="101"/>
      <c r="L123" s="19"/>
    </row>
    <row r="124" spans="1:12">
      <c r="A124" s="63"/>
      <c r="B124" s="21" t="s">
        <v>67</v>
      </c>
      <c r="C124" s="8" t="s">
        <v>22</v>
      </c>
      <c r="D124" s="22"/>
      <c r="E124" s="10">
        <v>1</v>
      </c>
      <c r="F124" s="10"/>
      <c r="G124" s="10"/>
      <c r="H124" s="10"/>
      <c r="I124" s="10"/>
      <c r="J124" s="10"/>
      <c r="K124" s="101"/>
      <c r="L124" s="19"/>
    </row>
    <row r="125" spans="1:12">
      <c r="A125" s="63"/>
      <c r="B125" s="21" t="s">
        <v>68</v>
      </c>
      <c r="C125" s="8" t="s">
        <v>6</v>
      </c>
      <c r="D125" s="22"/>
      <c r="E125" s="10">
        <f>42*0.2*2</f>
        <v>16.8</v>
      </c>
      <c r="F125" s="10"/>
      <c r="G125" s="10"/>
      <c r="H125" s="10"/>
      <c r="I125" s="10">
        <v>2</v>
      </c>
      <c r="J125" s="10">
        <v>881</v>
      </c>
      <c r="K125" s="101">
        <v>1762</v>
      </c>
      <c r="L125" s="19"/>
    </row>
    <row r="126" spans="1:12">
      <c r="A126" s="63"/>
      <c r="B126" s="21" t="s">
        <v>69</v>
      </c>
      <c r="C126" s="8" t="s">
        <v>22</v>
      </c>
      <c r="D126" s="22"/>
      <c r="E126" s="10">
        <v>12</v>
      </c>
      <c r="F126" s="10"/>
      <c r="G126" s="10"/>
      <c r="H126" s="10"/>
      <c r="I126" s="10"/>
      <c r="J126" s="10"/>
      <c r="K126" s="101"/>
      <c r="L126" s="19"/>
    </row>
    <row r="127" spans="1:12">
      <c r="A127" s="63"/>
      <c r="B127" s="21" t="s">
        <v>70</v>
      </c>
      <c r="C127" s="8" t="s">
        <v>22</v>
      </c>
      <c r="D127" s="22"/>
      <c r="E127" s="10">
        <v>16</v>
      </c>
      <c r="F127" s="10"/>
      <c r="G127" s="10"/>
      <c r="H127" s="10"/>
      <c r="I127" s="10"/>
      <c r="J127" s="10"/>
      <c r="K127" s="101"/>
      <c r="L127" s="19"/>
    </row>
    <row r="128" spans="1:12">
      <c r="A128" s="63"/>
      <c r="B128" s="21" t="s">
        <v>71</v>
      </c>
      <c r="C128" s="8" t="s">
        <v>22</v>
      </c>
      <c r="D128" s="22"/>
      <c r="E128" s="10">
        <v>6</v>
      </c>
      <c r="F128" s="10"/>
      <c r="G128" s="10"/>
      <c r="H128" s="10"/>
      <c r="I128" s="10"/>
      <c r="J128" s="10"/>
      <c r="K128" s="101"/>
      <c r="L128" s="19"/>
    </row>
    <row r="129" spans="1:12">
      <c r="A129" s="63"/>
      <c r="B129" s="21" t="s">
        <v>72</v>
      </c>
      <c r="C129" s="8" t="s">
        <v>22</v>
      </c>
      <c r="D129" s="22"/>
      <c r="E129" s="10">
        <v>16</v>
      </c>
      <c r="F129" s="10"/>
      <c r="G129" s="10"/>
      <c r="H129" s="10"/>
      <c r="I129" s="10"/>
      <c r="J129" s="10"/>
      <c r="K129" s="101"/>
      <c r="L129" s="19"/>
    </row>
    <row r="130" spans="1:12">
      <c r="A130" s="63"/>
      <c r="B130" s="21" t="s">
        <v>73</v>
      </c>
      <c r="C130" s="8" t="s">
        <v>22</v>
      </c>
      <c r="D130" s="22"/>
      <c r="E130" s="10">
        <v>5</v>
      </c>
      <c r="F130" s="10"/>
      <c r="G130" s="10"/>
      <c r="H130" s="10"/>
      <c r="I130" s="10"/>
      <c r="J130" s="10"/>
      <c r="K130" s="101"/>
      <c r="L130" s="19"/>
    </row>
    <row r="131" spans="1:12">
      <c r="A131" s="63"/>
      <c r="B131" s="21" t="s">
        <v>74</v>
      </c>
      <c r="C131" s="8" t="s">
        <v>22</v>
      </c>
      <c r="D131" s="22"/>
      <c r="E131" s="10">
        <v>8</v>
      </c>
      <c r="F131" s="10"/>
      <c r="G131" s="10"/>
      <c r="H131" s="10"/>
      <c r="I131" s="10"/>
      <c r="J131" s="10"/>
      <c r="K131" s="101"/>
      <c r="L131" s="19"/>
    </row>
    <row r="132" spans="1:12" ht="16.25" customHeight="1">
      <c r="A132" s="63"/>
      <c r="B132" s="21" t="s">
        <v>75</v>
      </c>
      <c r="C132" s="8" t="s">
        <v>22</v>
      </c>
      <c r="D132" s="22"/>
      <c r="E132" s="27">
        <v>17</v>
      </c>
      <c r="F132" s="27"/>
      <c r="G132" s="27"/>
      <c r="H132" s="27"/>
      <c r="I132" s="27"/>
      <c r="J132" s="27"/>
      <c r="K132" s="100"/>
      <c r="L132" s="19"/>
    </row>
    <row r="133" spans="1:12">
      <c r="A133" s="63"/>
      <c r="B133" s="21" t="s">
        <v>76</v>
      </c>
      <c r="C133" s="8" t="s">
        <v>22</v>
      </c>
      <c r="D133" s="22"/>
      <c r="E133" s="10">
        <v>4</v>
      </c>
      <c r="F133" s="10"/>
      <c r="G133" s="10"/>
      <c r="H133" s="10"/>
      <c r="I133" s="10"/>
      <c r="J133" s="10"/>
      <c r="K133" s="101"/>
      <c r="L133" s="19"/>
    </row>
    <row r="134" spans="1:12">
      <c r="A134" s="63"/>
      <c r="B134" s="21" t="s">
        <v>77</v>
      </c>
      <c r="C134" s="8" t="s">
        <v>22</v>
      </c>
      <c r="D134" s="22"/>
      <c r="E134" s="10">
        <v>42</v>
      </c>
      <c r="F134" s="10"/>
      <c r="G134" s="10"/>
      <c r="H134" s="10"/>
      <c r="I134" s="10"/>
      <c r="J134" s="10"/>
      <c r="K134" s="101"/>
      <c r="L134" s="20"/>
    </row>
    <row r="135" spans="1:12">
      <c r="A135" s="63"/>
      <c r="B135" s="21" t="s">
        <v>116</v>
      </c>
      <c r="C135" s="8" t="s">
        <v>4</v>
      </c>
      <c r="D135" s="22"/>
      <c r="E135" s="10">
        <v>7.63</v>
      </c>
      <c r="F135" s="10"/>
      <c r="G135" s="10"/>
      <c r="H135" s="10"/>
      <c r="I135" s="10"/>
      <c r="J135" s="10">
        <v>7500</v>
      </c>
      <c r="K135" s="101">
        <v>57225</v>
      </c>
      <c r="L135" s="20"/>
    </row>
    <row r="136" spans="1:12">
      <c r="A136" s="63"/>
      <c r="B136" s="21" t="s">
        <v>78</v>
      </c>
      <c r="C136" s="8" t="s">
        <v>22</v>
      </c>
      <c r="D136" s="22"/>
      <c r="E136" s="10">
        <v>10</v>
      </c>
      <c r="F136" s="10"/>
      <c r="G136" s="10"/>
      <c r="H136" s="10"/>
      <c r="I136" s="10"/>
      <c r="J136" s="10">
        <v>441</v>
      </c>
      <c r="K136" s="101">
        <v>4410</v>
      </c>
      <c r="L136" s="19"/>
    </row>
    <row r="137" spans="1:12">
      <c r="A137" s="63"/>
      <c r="B137" s="21" t="s">
        <v>79</v>
      </c>
      <c r="C137" s="8" t="s">
        <v>22</v>
      </c>
      <c r="D137" s="22"/>
      <c r="E137" s="10">
        <v>5</v>
      </c>
      <c r="F137" s="10"/>
      <c r="G137" s="10"/>
      <c r="H137" s="10"/>
      <c r="I137" s="10"/>
      <c r="J137" s="10">
        <v>441</v>
      </c>
      <c r="K137" s="101">
        <v>2205</v>
      </c>
      <c r="L137" s="19"/>
    </row>
    <row r="138" spans="1:12">
      <c r="A138" s="63"/>
      <c r="B138" s="21" t="s">
        <v>80</v>
      </c>
      <c r="C138" s="8" t="s">
        <v>22</v>
      </c>
      <c r="D138" s="22"/>
      <c r="E138" s="10">
        <v>2</v>
      </c>
      <c r="F138" s="10"/>
      <c r="G138" s="10"/>
      <c r="H138" s="10"/>
      <c r="I138" s="10"/>
      <c r="J138" s="10">
        <v>1875</v>
      </c>
      <c r="K138" s="101">
        <v>3750</v>
      </c>
      <c r="L138" s="19"/>
    </row>
    <row r="139" spans="1:12">
      <c r="A139" s="63"/>
      <c r="B139" s="21" t="s">
        <v>81</v>
      </c>
      <c r="C139" s="8" t="s">
        <v>22</v>
      </c>
      <c r="D139" s="22"/>
      <c r="E139" s="10">
        <v>14</v>
      </c>
      <c r="F139" s="10"/>
      <c r="G139" s="10"/>
      <c r="H139" s="10"/>
      <c r="I139" s="10"/>
      <c r="J139" s="10">
        <v>227</v>
      </c>
      <c r="K139" s="101">
        <v>3178</v>
      </c>
      <c r="L139" s="19"/>
    </row>
    <row r="140" spans="1:12">
      <c r="A140" s="63"/>
      <c r="F140" s="10"/>
      <c r="G140" s="10"/>
      <c r="H140" s="10"/>
      <c r="I140" s="10"/>
      <c r="J140" s="10"/>
      <c r="K140" s="101"/>
      <c r="L140" s="19"/>
    </row>
    <row r="141" spans="1:12">
      <c r="A141" s="63"/>
      <c r="B141" s="21" t="s">
        <v>84</v>
      </c>
      <c r="C141" s="8" t="s">
        <v>22</v>
      </c>
      <c r="D141" s="22"/>
      <c r="E141" s="10"/>
      <c r="F141" s="10"/>
      <c r="G141" s="10"/>
      <c r="H141" s="10"/>
      <c r="I141" s="10"/>
      <c r="J141" s="10"/>
      <c r="K141" s="101"/>
      <c r="L141" s="19"/>
    </row>
    <row r="142" spans="1:12">
      <c r="A142" s="63"/>
      <c r="B142" s="21" t="s">
        <v>82</v>
      </c>
      <c r="C142" s="8" t="s">
        <v>22</v>
      </c>
      <c r="D142" s="22"/>
      <c r="E142" s="10"/>
      <c r="F142" s="10"/>
      <c r="G142" s="10"/>
      <c r="H142" s="10"/>
      <c r="I142" s="10"/>
      <c r="J142" s="10"/>
      <c r="K142" s="101"/>
      <c r="L142" s="19"/>
    </row>
    <row r="143" spans="1:12">
      <c r="A143" s="63"/>
      <c r="B143" s="21" t="s">
        <v>83</v>
      </c>
      <c r="C143" s="8" t="s">
        <v>22</v>
      </c>
      <c r="D143" s="22"/>
      <c r="E143" s="10"/>
      <c r="F143" s="10"/>
      <c r="G143" s="10"/>
      <c r="H143" s="10"/>
      <c r="I143" s="10"/>
      <c r="J143" s="10"/>
      <c r="K143" s="101"/>
      <c r="L143" s="19"/>
    </row>
    <row r="144" spans="1:12">
      <c r="A144" s="63"/>
      <c r="B144" s="21" t="s">
        <v>85</v>
      </c>
      <c r="C144" s="8" t="s">
        <v>22</v>
      </c>
      <c r="D144" s="22"/>
      <c r="E144" s="10"/>
      <c r="F144" s="10"/>
      <c r="G144" s="10"/>
      <c r="H144" s="10"/>
      <c r="I144" s="10"/>
      <c r="J144" s="10"/>
      <c r="K144" s="101">
        <v>500</v>
      </c>
      <c r="L144" s="19"/>
    </row>
    <row r="145" spans="1:12">
      <c r="A145" s="63"/>
      <c r="B145" s="21" t="s">
        <v>86</v>
      </c>
      <c r="C145" s="8"/>
      <c r="D145" s="22"/>
      <c r="E145" s="10"/>
      <c r="F145" s="10"/>
      <c r="G145" s="10"/>
      <c r="H145" s="10"/>
      <c r="I145" s="10"/>
      <c r="J145" s="10"/>
      <c r="K145" s="101">
        <v>500</v>
      </c>
      <c r="L145" s="19"/>
    </row>
    <row r="146" spans="1:12">
      <c r="A146" s="63"/>
      <c r="B146" s="21" t="s">
        <v>87</v>
      </c>
      <c r="C146" s="8" t="s">
        <v>22</v>
      </c>
      <c r="D146" s="22"/>
      <c r="E146" s="10">
        <v>50</v>
      </c>
      <c r="F146" s="10"/>
      <c r="G146" s="10"/>
      <c r="H146" s="10"/>
      <c r="I146" s="10"/>
      <c r="J146" s="10">
        <v>35.4</v>
      </c>
      <c r="K146" s="101">
        <v>1770</v>
      </c>
      <c r="L146" s="19"/>
    </row>
    <row r="147" spans="1:12">
      <c r="A147" s="63"/>
      <c r="B147" s="21" t="s">
        <v>130</v>
      </c>
      <c r="C147" s="8" t="s">
        <v>22</v>
      </c>
      <c r="D147" s="22"/>
      <c r="E147" s="10">
        <v>260</v>
      </c>
      <c r="F147" s="10"/>
      <c r="G147" s="10"/>
      <c r="H147" s="10"/>
      <c r="I147" s="10"/>
      <c r="J147" s="10">
        <v>47.5</v>
      </c>
      <c r="K147" s="101">
        <v>12350</v>
      </c>
      <c r="L147" s="19"/>
    </row>
    <row r="148" spans="1:12">
      <c r="A148" s="63"/>
      <c r="B148" s="21" t="s">
        <v>131</v>
      </c>
      <c r="C148" s="8" t="s">
        <v>22</v>
      </c>
      <c r="D148" s="22"/>
      <c r="E148" s="10">
        <v>5000</v>
      </c>
      <c r="F148" s="10"/>
      <c r="G148" s="10"/>
      <c r="H148" s="10"/>
      <c r="I148" s="10">
        <v>10</v>
      </c>
      <c r="J148" s="10">
        <v>585</v>
      </c>
      <c r="K148" s="101">
        <v>5850</v>
      </c>
      <c r="L148" s="19"/>
    </row>
    <row r="149" spans="1:12">
      <c r="A149" s="63"/>
      <c r="B149" s="21" t="s">
        <v>132</v>
      </c>
      <c r="C149" s="8" t="s">
        <v>22</v>
      </c>
      <c r="D149" s="22"/>
      <c r="E149" s="10">
        <v>3</v>
      </c>
      <c r="F149" s="10"/>
      <c r="G149" s="10"/>
      <c r="H149" s="10"/>
      <c r="I149" s="10"/>
      <c r="J149" s="10">
        <v>1450</v>
      </c>
      <c r="K149" s="101">
        <v>4350</v>
      </c>
      <c r="L149" s="19"/>
    </row>
    <row r="150" spans="1:12">
      <c r="A150" s="63"/>
      <c r="B150" s="21"/>
      <c r="C150" s="8"/>
      <c r="D150" s="22"/>
      <c r="E150" s="10"/>
      <c r="F150" s="10"/>
      <c r="G150" s="10"/>
      <c r="H150" s="10"/>
      <c r="I150" s="10"/>
      <c r="J150" s="10"/>
      <c r="K150" s="101"/>
      <c r="L150" s="19"/>
    </row>
    <row r="151" spans="1:12" ht="26">
      <c r="A151" s="63"/>
      <c r="B151" s="21" t="s">
        <v>193</v>
      </c>
      <c r="C151" s="8" t="s">
        <v>4</v>
      </c>
      <c r="D151" s="22"/>
      <c r="E151" s="10">
        <f>0.15*((3.9+4.8)*(11.4-2)-2.1*7.2-1.5*0.375-0.9*0.375)</f>
        <v>9.863999999999999</v>
      </c>
      <c r="F151" s="10"/>
      <c r="G151" s="10"/>
      <c r="H151" s="10"/>
      <c r="I151" s="10"/>
      <c r="J151" s="10">
        <v>920</v>
      </c>
      <c r="K151" s="101">
        <v>36800</v>
      </c>
      <c r="L151" s="20"/>
    </row>
    <row r="152" spans="1:12">
      <c r="A152" s="63"/>
      <c r="B152" s="21" t="s">
        <v>133</v>
      </c>
      <c r="C152" s="8" t="s">
        <v>6</v>
      </c>
      <c r="D152" s="22"/>
      <c r="E152" s="10"/>
      <c r="F152" s="10"/>
      <c r="G152" s="10"/>
      <c r="H152" s="10"/>
      <c r="I152" s="10"/>
      <c r="J152" s="10">
        <v>1589</v>
      </c>
      <c r="K152" s="101">
        <v>3178</v>
      </c>
      <c r="L152" s="20"/>
    </row>
    <row r="153" spans="1:12">
      <c r="A153" s="63"/>
      <c r="B153" s="21" t="s">
        <v>162</v>
      </c>
      <c r="C153" s="8" t="s">
        <v>4</v>
      </c>
      <c r="D153" s="22"/>
      <c r="E153" s="10">
        <f>E151/0.15*0.05</f>
        <v>3.2879999999999998</v>
      </c>
      <c r="F153" s="10"/>
      <c r="G153" s="10"/>
      <c r="H153" s="10"/>
      <c r="I153" s="10"/>
      <c r="J153" s="10">
        <v>7500</v>
      </c>
      <c r="K153" s="101">
        <v>24675</v>
      </c>
      <c r="L153" s="19"/>
    </row>
    <row r="154" spans="1:12" ht="26">
      <c r="A154" s="63"/>
      <c r="B154" s="21" t="s">
        <v>161</v>
      </c>
      <c r="C154" s="8" t="s">
        <v>4</v>
      </c>
      <c r="D154" s="22"/>
      <c r="E154" s="10">
        <v>1</v>
      </c>
      <c r="F154" s="10"/>
      <c r="G154" s="10"/>
      <c r="H154" s="10"/>
      <c r="I154" s="10"/>
      <c r="J154" s="10">
        <v>7500</v>
      </c>
      <c r="K154" s="101">
        <v>7500</v>
      </c>
      <c r="L154" s="19"/>
    </row>
    <row r="155" spans="1:12" ht="14" thickBot="1">
      <c r="A155" s="63"/>
      <c r="B155" s="71" t="s">
        <v>64</v>
      </c>
      <c r="C155" s="72" t="s">
        <v>6</v>
      </c>
      <c r="D155" s="73"/>
      <c r="E155" s="74">
        <f>E151/0.15</f>
        <v>65.759999999999991</v>
      </c>
      <c r="F155" s="10"/>
      <c r="G155" s="10"/>
      <c r="H155" s="10"/>
      <c r="I155" s="10">
        <v>22</v>
      </c>
      <c r="J155" s="10">
        <v>390</v>
      </c>
      <c r="K155" s="101">
        <v>8580</v>
      </c>
      <c r="L155" s="19"/>
    </row>
    <row r="156" spans="1:12">
      <c r="A156" s="63"/>
      <c r="B156" s="21" t="s">
        <v>134</v>
      </c>
      <c r="C156" s="8"/>
      <c r="D156" s="22"/>
      <c r="E156" s="10"/>
      <c r="F156" s="10"/>
      <c r="G156" s="10"/>
      <c r="H156" s="10"/>
      <c r="I156" s="10"/>
      <c r="J156" s="10"/>
      <c r="K156" s="101">
        <v>9000</v>
      </c>
      <c r="L156" s="19"/>
    </row>
    <row r="157" spans="1:12">
      <c r="A157" s="63"/>
      <c r="B157" s="21"/>
      <c r="C157" s="8"/>
      <c r="D157" s="22"/>
      <c r="E157" s="10"/>
      <c r="F157" s="10"/>
      <c r="G157" s="10"/>
      <c r="H157" s="10"/>
      <c r="I157" s="10"/>
      <c r="J157" s="14" t="s">
        <v>116</v>
      </c>
      <c r="K157" s="102">
        <f>SUM(K123:K156)</f>
        <v>187583</v>
      </c>
      <c r="L157" s="19"/>
    </row>
    <row r="158" spans="1:12">
      <c r="A158" s="63"/>
      <c r="B158" s="21"/>
      <c r="C158" s="8"/>
      <c r="D158" s="22"/>
      <c r="E158" s="10"/>
      <c r="F158" s="10"/>
      <c r="G158" s="10"/>
      <c r="H158" s="10"/>
      <c r="I158" s="10"/>
      <c r="J158" s="14"/>
      <c r="K158" s="102"/>
      <c r="L158" s="19"/>
    </row>
    <row r="159" spans="1:12">
      <c r="A159" s="63"/>
      <c r="B159" s="21"/>
      <c r="C159" s="8"/>
      <c r="D159" s="22"/>
      <c r="E159" s="10"/>
      <c r="F159" s="10"/>
      <c r="G159" s="10"/>
      <c r="H159" s="10"/>
      <c r="I159" s="10"/>
      <c r="J159" s="10"/>
      <c r="K159" s="101"/>
      <c r="L159" s="19"/>
    </row>
    <row r="160" spans="1:12" ht="26.5" customHeight="1">
      <c r="A160" s="63" t="s">
        <v>92</v>
      </c>
      <c r="B160" s="45" t="s">
        <v>88</v>
      </c>
      <c r="C160" s="12" t="s">
        <v>6</v>
      </c>
      <c r="D160" s="24"/>
      <c r="E160" s="46">
        <v>242</v>
      </c>
      <c r="F160" s="27"/>
      <c r="G160" s="27"/>
      <c r="H160" s="27"/>
      <c r="I160" s="27"/>
      <c r="J160" s="27"/>
      <c r="K160" s="100"/>
      <c r="L160" s="19"/>
    </row>
    <row r="161" spans="1:12" ht="29.25" customHeight="1">
      <c r="A161" s="63"/>
      <c r="B161" s="21" t="s">
        <v>150</v>
      </c>
      <c r="C161" s="8" t="s">
        <v>22</v>
      </c>
      <c r="D161" s="22"/>
      <c r="E161" s="27">
        <v>77</v>
      </c>
      <c r="F161" s="27"/>
      <c r="G161" s="27"/>
      <c r="H161" s="27"/>
      <c r="I161" s="27"/>
      <c r="J161" s="27">
        <v>450</v>
      </c>
      <c r="K161" s="100">
        <v>34650</v>
      </c>
      <c r="L161" s="19"/>
    </row>
    <row r="162" spans="1:12" ht="37.5" customHeight="1">
      <c r="A162" s="63"/>
      <c r="B162" s="21" t="s">
        <v>151</v>
      </c>
      <c r="C162" s="8" t="s">
        <v>152</v>
      </c>
      <c r="D162" s="22"/>
      <c r="E162" s="27">
        <v>7</v>
      </c>
      <c r="F162" s="27"/>
      <c r="G162" s="27"/>
      <c r="H162" s="27"/>
      <c r="I162" s="27"/>
      <c r="J162" s="27">
        <v>3424</v>
      </c>
      <c r="K162" s="100">
        <v>23968</v>
      </c>
      <c r="L162" s="19"/>
    </row>
    <row r="163" spans="1:12" ht="32.25" customHeight="1">
      <c r="A163" s="63"/>
      <c r="B163" s="60" t="s">
        <v>148</v>
      </c>
      <c r="C163" s="61" t="s">
        <v>118</v>
      </c>
      <c r="D163" s="22"/>
      <c r="E163" s="27">
        <v>130</v>
      </c>
      <c r="F163" s="27"/>
      <c r="G163" s="27"/>
      <c r="H163" s="27"/>
      <c r="I163" s="27"/>
      <c r="J163" s="27">
        <v>320</v>
      </c>
      <c r="K163" s="100">
        <v>41600</v>
      </c>
      <c r="L163" s="19"/>
    </row>
    <row r="164" spans="1:12" ht="32.25" customHeight="1">
      <c r="A164" s="63"/>
      <c r="B164" s="60" t="s">
        <v>149</v>
      </c>
      <c r="C164" s="61" t="s">
        <v>22</v>
      </c>
      <c r="D164" s="22"/>
      <c r="E164" s="27">
        <v>8</v>
      </c>
      <c r="F164" s="27"/>
      <c r="G164" s="27"/>
      <c r="H164" s="27"/>
      <c r="I164" s="27"/>
      <c r="J164" s="27">
        <v>880</v>
      </c>
      <c r="K164" s="100">
        <v>7040</v>
      </c>
      <c r="L164" s="19"/>
    </row>
    <row r="165" spans="1:12" ht="32.25" customHeight="1">
      <c r="A165" s="63"/>
      <c r="B165" s="60" t="s">
        <v>153</v>
      </c>
      <c r="C165" s="61" t="s">
        <v>22</v>
      </c>
      <c r="D165" s="22"/>
      <c r="E165" s="27">
        <v>2</v>
      </c>
      <c r="F165" s="27"/>
      <c r="G165" s="27"/>
      <c r="H165" s="27"/>
      <c r="I165" s="27"/>
      <c r="J165" s="27">
        <v>1200</v>
      </c>
      <c r="K165" s="100">
        <v>2400</v>
      </c>
      <c r="L165" s="19"/>
    </row>
    <row r="166" spans="1:12" ht="32.25" customHeight="1">
      <c r="A166" s="63"/>
      <c r="B166" s="60" t="s">
        <v>154</v>
      </c>
      <c r="C166" s="61" t="s">
        <v>14</v>
      </c>
      <c r="D166" s="22"/>
      <c r="E166" s="27">
        <v>18</v>
      </c>
      <c r="F166" s="27"/>
      <c r="G166" s="27"/>
      <c r="H166" s="27"/>
      <c r="I166" s="27"/>
      <c r="J166" s="27">
        <v>170</v>
      </c>
      <c r="K166" s="100">
        <v>3060</v>
      </c>
      <c r="L166" s="19"/>
    </row>
    <row r="167" spans="1:12" ht="32.25" customHeight="1">
      <c r="A167" s="63"/>
      <c r="B167" s="60" t="s">
        <v>155</v>
      </c>
      <c r="C167" s="61" t="s">
        <v>22</v>
      </c>
      <c r="D167" s="22"/>
      <c r="E167" s="27">
        <v>4</v>
      </c>
      <c r="F167" s="27"/>
      <c r="G167" s="27"/>
      <c r="H167" s="27"/>
      <c r="I167" s="27"/>
      <c r="J167" s="27">
        <v>880</v>
      </c>
      <c r="K167" s="100">
        <v>3520</v>
      </c>
      <c r="L167" s="19"/>
    </row>
    <row r="168" spans="1:12" ht="32.25" customHeight="1">
      <c r="A168" s="63"/>
      <c r="B168" s="60" t="s">
        <v>156</v>
      </c>
      <c r="C168" s="61" t="s">
        <v>22</v>
      </c>
      <c r="D168" s="22"/>
      <c r="E168" s="27">
        <v>5</v>
      </c>
      <c r="F168" s="27"/>
      <c r="G168" s="27"/>
      <c r="H168" s="27"/>
      <c r="I168" s="27"/>
      <c r="J168" s="27">
        <v>1268</v>
      </c>
      <c r="K168" s="100">
        <v>6340</v>
      </c>
      <c r="L168" s="19"/>
    </row>
    <row r="169" spans="1:12" ht="32.25" customHeight="1">
      <c r="A169" s="63"/>
      <c r="B169" s="60" t="s">
        <v>157</v>
      </c>
      <c r="C169" s="61" t="s">
        <v>22</v>
      </c>
      <c r="D169" s="22"/>
      <c r="E169" s="27">
        <v>21</v>
      </c>
      <c r="F169" s="27"/>
      <c r="G169" s="27"/>
      <c r="H169" s="27"/>
      <c r="I169" s="27"/>
      <c r="J169" s="27">
        <v>247</v>
      </c>
      <c r="K169" s="100">
        <v>5187</v>
      </c>
      <c r="L169" s="19"/>
    </row>
    <row r="170" spans="1:12" ht="32.25" customHeight="1">
      <c r="A170" s="63"/>
      <c r="B170" s="60" t="s">
        <v>158</v>
      </c>
      <c r="C170" s="61" t="s">
        <v>22</v>
      </c>
      <c r="D170" s="22"/>
      <c r="E170" s="27">
        <v>24</v>
      </c>
      <c r="F170" s="27"/>
      <c r="G170" s="27"/>
      <c r="H170" s="27"/>
      <c r="I170" s="27"/>
      <c r="J170" s="27">
        <v>228</v>
      </c>
      <c r="K170" s="100">
        <v>5472</v>
      </c>
      <c r="L170" s="19"/>
    </row>
    <row r="171" spans="1:12" ht="32.25" customHeight="1">
      <c r="A171" s="63"/>
      <c r="B171" s="60" t="s">
        <v>159</v>
      </c>
      <c r="C171" s="61" t="s">
        <v>22</v>
      </c>
      <c r="D171" s="22"/>
      <c r="E171" s="27">
        <v>7</v>
      </c>
      <c r="F171" s="27"/>
      <c r="G171" s="27"/>
      <c r="H171" s="27"/>
      <c r="I171" s="27"/>
      <c r="J171" s="27">
        <v>144</v>
      </c>
      <c r="K171" s="100">
        <v>1008</v>
      </c>
      <c r="L171" s="19"/>
    </row>
    <row r="172" spans="1:12" ht="17.5" customHeight="1">
      <c r="A172" s="63"/>
      <c r="B172" s="21" t="s">
        <v>114</v>
      </c>
      <c r="C172" s="8"/>
      <c r="D172" s="22"/>
      <c r="E172" s="27"/>
      <c r="F172" s="27"/>
      <c r="G172" s="27"/>
      <c r="H172" s="27"/>
      <c r="I172" s="27"/>
      <c r="J172" s="27"/>
      <c r="K172" s="100">
        <v>9000</v>
      </c>
      <c r="L172" s="19"/>
    </row>
    <row r="173" spans="1:12" ht="17.5" customHeight="1">
      <c r="A173" s="63"/>
      <c r="B173" s="21"/>
      <c r="C173" s="8"/>
      <c r="D173" s="22"/>
      <c r="E173" s="27"/>
      <c r="F173" s="27"/>
      <c r="G173" s="27"/>
      <c r="H173" s="27"/>
      <c r="I173" s="27"/>
      <c r="J173" s="46" t="s">
        <v>116</v>
      </c>
      <c r="K173" s="104">
        <f>SUM(K161:K172)</f>
        <v>143245</v>
      </c>
      <c r="L173" s="19"/>
    </row>
    <row r="174" spans="1:12" ht="17.5" customHeight="1">
      <c r="A174" s="63"/>
      <c r="B174" s="21"/>
      <c r="C174" s="8"/>
      <c r="D174" s="22"/>
      <c r="E174" s="27"/>
      <c r="F174" s="27"/>
      <c r="G174" s="27"/>
      <c r="H174" s="27"/>
      <c r="I174" s="27"/>
      <c r="J174" s="46"/>
      <c r="K174" s="104"/>
      <c r="L174" s="19"/>
    </row>
    <row r="175" spans="1:12" ht="17.5" customHeight="1">
      <c r="A175" s="63"/>
      <c r="B175" s="21"/>
      <c r="C175" s="8"/>
      <c r="D175" s="22"/>
      <c r="E175" s="27"/>
      <c r="F175" s="27"/>
      <c r="G175" s="27"/>
      <c r="H175" s="27"/>
      <c r="I175" s="27"/>
      <c r="J175" s="27"/>
      <c r="K175" s="100"/>
      <c r="L175" s="19"/>
    </row>
    <row r="176" spans="1:12" ht="20.5" customHeight="1">
      <c r="A176" s="63">
        <v>51</v>
      </c>
      <c r="B176" s="37"/>
      <c r="C176" s="8"/>
      <c r="D176" s="22"/>
      <c r="E176" s="27"/>
      <c r="F176" s="27"/>
      <c r="G176" s="27"/>
      <c r="H176" s="27"/>
      <c r="I176" s="27"/>
      <c r="J176" s="27"/>
      <c r="K176" s="100"/>
      <c r="L176" s="19"/>
    </row>
    <row r="177" spans="1:12" ht="19.5" customHeight="1">
      <c r="A177" s="63">
        <v>52</v>
      </c>
      <c r="B177" s="37" t="s">
        <v>37</v>
      </c>
      <c r="C177" s="12" t="s">
        <v>6</v>
      </c>
      <c r="D177" s="24"/>
      <c r="E177" s="14">
        <v>277.23</v>
      </c>
      <c r="F177" s="10"/>
      <c r="G177" s="10"/>
      <c r="H177" s="10"/>
      <c r="I177" s="50"/>
      <c r="J177" s="50"/>
      <c r="K177" s="105"/>
      <c r="L177" s="92"/>
    </row>
    <row r="178" spans="1:12" s="44" customFormat="1" ht="73.5" customHeight="1">
      <c r="A178" s="66"/>
      <c r="B178" s="39" t="s">
        <v>163</v>
      </c>
      <c r="C178" s="40" t="s">
        <v>6</v>
      </c>
      <c r="D178" s="41"/>
      <c r="E178" s="42">
        <v>283</v>
      </c>
      <c r="F178" s="42"/>
      <c r="G178" s="42"/>
      <c r="H178" s="42"/>
      <c r="I178" s="42">
        <v>14000</v>
      </c>
      <c r="J178" s="42">
        <v>10.6</v>
      </c>
      <c r="K178" s="101">
        <v>148400</v>
      </c>
      <c r="L178" s="43"/>
    </row>
    <row r="179" spans="1:12" s="44" customFormat="1" ht="35.25" customHeight="1">
      <c r="A179" s="66"/>
      <c r="B179" s="39" t="s">
        <v>187</v>
      </c>
      <c r="C179" s="40" t="s">
        <v>6</v>
      </c>
      <c r="D179" s="41"/>
      <c r="E179" s="42">
        <v>16</v>
      </c>
      <c r="F179" s="42"/>
      <c r="G179" s="42"/>
      <c r="H179" s="42"/>
      <c r="I179" s="42"/>
      <c r="J179" s="42">
        <v>800</v>
      </c>
      <c r="K179" s="101">
        <v>12800</v>
      </c>
      <c r="L179" s="43"/>
    </row>
    <row r="180" spans="1:12" s="44" customFormat="1" ht="40.5" customHeight="1">
      <c r="A180" s="66"/>
      <c r="B180" s="39" t="s">
        <v>174</v>
      </c>
      <c r="C180" s="40" t="s">
        <v>22</v>
      </c>
      <c r="D180" s="41"/>
      <c r="E180" s="42">
        <v>1200</v>
      </c>
      <c r="F180" s="42"/>
      <c r="G180" s="42"/>
      <c r="H180" s="42"/>
      <c r="I180" s="42"/>
      <c r="J180" s="42">
        <v>9</v>
      </c>
      <c r="K180" s="101">
        <v>10800</v>
      </c>
      <c r="L180" s="43"/>
    </row>
    <row r="181" spans="1:12" s="44" customFormat="1" ht="31.25" customHeight="1">
      <c r="A181" s="66"/>
      <c r="B181" s="39" t="s">
        <v>145</v>
      </c>
      <c r="C181" s="40"/>
      <c r="D181" s="41"/>
      <c r="E181" s="42"/>
      <c r="F181" s="42"/>
      <c r="G181" s="42"/>
      <c r="H181" s="42"/>
      <c r="I181" s="42"/>
      <c r="J181" s="42"/>
      <c r="K181" s="101">
        <v>40000</v>
      </c>
      <c r="L181" s="43"/>
    </row>
    <row r="182" spans="1:12" s="44" customFormat="1" ht="31.25" customHeight="1">
      <c r="A182" s="66"/>
      <c r="B182" s="39" t="s">
        <v>144</v>
      </c>
      <c r="C182" s="40" t="s">
        <v>4</v>
      </c>
      <c r="D182" s="41"/>
      <c r="E182" s="42">
        <v>2</v>
      </c>
      <c r="F182" s="42"/>
      <c r="G182" s="42"/>
      <c r="H182" s="42"/>
      <c r="I182" s="42"/>
      <c r="J182" s="42">
        <v>7500</v>
      </c>
      <c r="K182" s="101">
        <v>15000</v>
      </c>
      <c r="L182" s="43"/>
    </row>
    <row r="183" spans="1:12" s="44" customFormat="1" ht="31.25" customHeight="1">
      <c r="A183" s="66"/>
      <c r="B183" s="39" t="s">
        <v>160</v>
      </c>
      <c r="C183" s="40" t="s">
        <v>6</v>
      </c>
      <c r="D183" s="41"/>
      <c r="E183" s="42">
        <v>75.48</v>
      </c>
      <c r="F183" s="42"/>
      <c r="G183" s="42"/>
      <c r="H183" s="42"/>
      <c r="I183" s="42"/>
      <c r="J183" s="42">
        <v>291</v>
      </c>
      <c r="K183" s="101">
        <v>22000</v>
      </c>
      <c r="L183" s="43"/>
    </row>
    <row r="184" spans="1:12" s="44" customFormat="1" ht="52.5" customHeight="1">
      <c r="A184" s="66"/>
      <c r="B184" s="39" t="s">
        <v>164</v>
      </c>
      <c r="C184" s="40" t="s">
        <v>166</v>
      </c>
      <c r="D184" s="41"/>
      <c r="E184" s="42">
        <v>85</v>
      </c>
      <c r="F184" s="42"/>
      <c r="G184" s="42"/>
      <c r="H184" s="42"/>
      <c r="I184" s="42"/>
      <c r="J184" s="42">
        <v>235</v>
      </c>
      <c r="K184" s="101">
        <v>20000</v>
      </c>
      <c r="L184" s="43"/>
    </row>
    <row r="185" spans="1:12" s="44" customFormat="1" ht="62.25" customHeight="1">
      <c r="A185" s="66"/>
      <c r="B185" s="39" t="s">
        <v>173</v>
      </c>
      <c r="C185" s="40" t="s">
        <v>113</v>
      </c>
      <c r="D185" s="41"/>
      <c r="E185" s="42">
        <v>42</v>
      </c>
      <c r="F185" s="42"/>
      <c r="G185" s="42"/>
      <c r="H185" s="42"/>
      <c r="I185" s="42"/>
      <c r="J185" s="42">
        <v>500</v>
      </c>
      <c r="K185" s="101">
        <v>21000</v>
      </c>
      <c r="L185" s="43"/>
    </row>
    <row r="186" spans="1:12" s="44" customFormat="1" ht="28.5" customHeight="1">
      <c r="A186" s="66"/>
      <c r="B186" s="39" t="s">
        <v>114</v>
      </c>
      <c r="C186" s="40"/>
      <c r="D186" s="41"/>
      <c r="E186" s="42"/>
      <c r="F186" s="42"/>
      <c r="G186" s="42"/>
      <c r="H186" s="42"/>
      <c r="I186" s="42"/>
      <c r="J186" s="42"/>
      <c r="K186" s="101">
        <v>8000</v>
      </c>
      <c r="L186" s="43"/>
    </row>
    <row r="187" spans="1:12" s="44" customFormat="1" ht="31.25" customHeight="1">
      <c r="A187" s="66"/>
      <c r="B187" s="39"/>
      <c r="C187" s="40"/>
      <c r="D187" s="41"/>
      <c r="E187" s="42"/>
      <c r="F187" s="42"/>
      <c r="G187" s="42"/>
      <c r="H187" s="42"/>
      <c r="I187" s="42"/>
      <c r="J187" s="81" t="s">
        <v>116</v>
      </c>
      <c r="K187" s="102">
        <f>SUM(K176:K186)</f>
        <v>298000</v>
      </c>
      <c r="L187" s="43"/>
    </row>
    <row r="188" spans="1:12" s="44" customFormat="1" ht="152.25" customHeight="1">
      <c r="A188" s="66"/>
      <c r="B188" s="39" t="s">
        <v>191</v>
      </c>
      <c r="C188" s="40"/>
      <c r="D188" s="41"/>
      <c r="E188" s="42"/>
      <c r="F188" s="42"/>
      <c r="G188" s="42"/>
      <c r="H188" s="42"/>
      <c r="I188" s="42"/>
      <c r="J188" s="81" t="s">
        <v>139</v>
      </c>
      <c r="K188" s="102">
        <v>898100</v>
      </c>
      <c r="L188" s="94"/>
    </row>
    <row r="189" spans="1:12" s="44" customFormat="1" ht="31.25" customHeight="1">
      <c r="A189" s="66"/>
      <c r="B189" s="39"/>
      <c r="C189" s="40"/>
      <c r="D189" s="41"/>
      <c r="E189" s="42"/>
      <c r="F189" s="42"/>
      <c r="G189" s="42"/>
      <c r="H189" s="42"/>
      <c r="I189" s="42"/>
      <c r="J189" s="42"/>
      <c r="K189" s="101"/>
      <c r="L189" s="43"/>
    </row>
    <row r="190" spans="1:12" s="44" customFormat="1" ht="31.25" customHeight="1">
      <c r="A190" s="66"/>
      <c r="B190" s="39"/>
      <c r="C190" s="40"/>
      <c r="D190" s="41"/>
      <c r="E190" s="42"/>
      <c r="F190" s="42"/>
      <c r="G190" s="42"/>
      <c r="H190" s="42"/>
      <c r="I190" s="42"/>
      <c r="J190" s="42"/>
      <c r="K190" s="101"/>
      <c r="L190" s="43"/>
    </row>
    <row r="191" spans="1:12" ht="26">
      <c r="A191" s="63">
        <v>53</v>
      </c>
      <c r="B191" s="37" t="s">
        <v>190</v>
      </c>
      <c r="C191" s="8"/>
      <c r="D191" s="22"/>
      <c r="E191" s="27"/>
      <c r="F191" s="32"/>
      <c r="G191" s="32"/>
      <c r="H191" s="32"/>
      <c r="I191" s="32"/>
      <c r="J191" s="32"/>
      <c r="K191" s="106">
        <v>170000</v>
      </c>
      <c r="L191" s="19"/>
    </row>
    <row r="192" spans="1:12" ht="26">
      <c r="A192" s="63">
        <v>54</v>
      </c>
      <c r="B192" s="37" t="s">
        <v>189</v>
      </c>
      <c r="C192" s="8"/>
      <c r="D192" s="22"/>
      <c r="E192" s="27"/>
      <c r="F192" s="32"/>
      <c r="G192" s="32"/>
      <c r="H192" s="32"/>
      <c r="I192" s="32"/>
      <c r="J192" s="32"/>
      <c r="K192" s="106">
        <v>12000</v>
      </c>
      <c r="L192" s="19"/>
    </row>
    <row r="193" spans="1:12" ht="30.75" customHeight="1">
      <c r="A193" s="63">
        <v>56</v>
      </c>
      <c r="B193" s="37" t="s">
        <v>188</v>
      </c>
      <c r="C193" s="8"/>
      <c r="D193" s="22"/>
      <c r="E193" s="27"/>
      <c r="F193" s="32"/>
      <c r="G193" s="32"/>
      <c r="H193" s="32"/>
      <c r="I193" s="32"/>
      <c r="J193" s="32"/>
      <c r="K193" s="106">
        <v>30000</v>
      </c>
      <c r="L193" s="19"/>
    </row>
    <row r="194" spans="1:12" ht="54.75" customHeight="1">
      <c r="A194" s="63"/>
      <c r="B194" s="21" t="s">
        <v>176</v>
      </c>
      <c r="C194" s="8" t="s">
        <v>166</v>
      </c>
      <c r="D194" s="22"/>
      <c r="E194" s="27">
        <v>13.05</v>
      </c>
      <c r="F194" s="32"/>
      <c r="G194" s="32"/>
      <c r="H194" s="32"/>
      <c r="I194" s="32"/>
      <c r="J194" s="32">
        <v>2000</v>
      </c>
      <c r="K194" s="106">
        <v>26100</v>
      </c>
      <c r="L194" s="19"/>
    </row>
    <row r="195" spans="1:12" ht="50.25" customHeight="1">
      <c r="A195" s="63"/>
      <c r="B195" s="21" t="s">
        <v>170</v>
      </c>
      <c r="C195" s="8" t="s">
        <v>166</v>
      </c>
      <c r="D195" s="22"/>
      <c r="E195" s="27">
        <v>2.62</v>
      </c>
      <c r="F195" s="32"/>
      <c r="G195" s="32"/>
      <c r="H195" s="32"/>
      <c r="I195" s="32"/>
      <c r="J195" s="32">
        <v>2000</v>
      </c>
      <c r="K195" s="32">
        <v>5240</v>
      </c>
      <c r="L195" s="19"/>
    </row>
    <row r="196" spans="1:12" ht="29" customHeight="1">
      <c r="A196" s="63"/>
      <c r="B196" s="21" t="s">
        <v>169</v>
      </c>
      <c r="C196" s="8"/>
      <c r="D196" s="22"/>
      <c r="E196" s="27"/>
      <c r="F196" s="32"/>
      <c r="G196" s="32"/>
      <c r="H196" s="32"/>
      <c r="I196" s="32"/>
      <c r="J196" s="32"/>
      <c r="K196" s="32">
        <v>7000</v>
      </c>
      <c r="L196" s="19"/>
    </row>
    <row r="197" spans="1:12">
      <c r="A197" s="63"/>
      <c r="B197" s="17" t="s">
        <v>134</v>
      </c>
      <c r="C197" s="8"/>
      <c r="D197" s="22"/>
      <c r="E197" s="10"/>
      <c r="F197" s="10"/>
      <c r="G197" s="10"/>
      <c r="H197" s="10"/>
      <c r="I197" s="10"/>
      <c r="J197" s="10"/>
      <c r="K197" s="10">
        <v>5000</v>
      </c>
      <c r="L197" s="19"/>
    </row>
    <row r="198" spans="1:12">
      <c r="A198" s="65"/>
      <c r="B198" s="88"/>
      <c r="C198" s="48"/>
      <c r="D198" s="49"/>
      <c r="E198" s="50"/>
      <c r="F198" s="50"/>
      <c r="G198" s="50"/>
      <c r="H198" s="50"/>
      <c r="I198" s="50"/>
      <c r="J198" s="79" t="s">
        <v>116</v>
      </c>
      <c r="K198" s="79">
        <f>SUM(K191:K197)</f>
        <v>255340</v>
      </c>
      <c r="L198" s="51"/>
    </row>
    <row r="199" spans="1:12">
      <c r="A199" s="65"/>
      <c r="B199" s="88"/>
      <c r="C199" s="48"/>
      <c r="D199" s="49"/>
      <c r="E199" s="50"/>
      <c r="F199" s="50"/>
      <c r="G199" s="50"/>
      <c r="H199" s="50"/>
      <c r="I199" s="50"/>
      <c r="J199" s="50"/>
      <c r="K199" s="50"/>
      <c r="L199" s="51"/>
    </row>
    <row r="200" spans="1:12">
      <c r="A200" s="65"/>
      <c r="B200" s="88" t="s">
        <v>167</v>
      </c>
      <c r="C200" s="48" t="s">
        <v>6</v>
      </c>
      <c r="D200" s="49"/>
      <c r="E200" s="50"/>
      <c r="F200" s="50"/>
      <c r="G200" s="50"/>
      <c r="H200" s="50"/>
      <c r="I200" s="50">
        <v>490</v>
      </c>
      <c r="J200" s="50">
        <v>200</v>
      </c>
      <c r="K200" s="50">
        <v>98000</v>
      </c>
      <c r="L200" s="51"/>
    </row>
    <row r="201" spans="1:12">
      <c r="A201" s="65"/>
      <c r="B201" s="47" t="s">
        <v>168</v>
      </c>
      <c r="C201" s="48" t="s">
        <v>6</v>
      </c>
      <c r="D201" s="49"/>
      <c r="E201" s="50"/>
      <c r="F201" s="50"/>
      <c r="G201" s="50"/>
      <c r="H201" s="50"/>
      <c r="I201" s="50">
        <v>171</v>
      </c>
      <c r="J201" s="50">
        <v>150</v>
      </c>
      <c r="K201" s="50">
        <v>25650</v>
      </c>
      <c r="L201" s="51"/>
    </row>
    <row r="202" spans="1:12">
      <c r="A202" s="83"/>
      <c r="B202" s="84" t="s">
        <v>175</v>
      </c>
      <c r="C202" s="85" t="s">
        <v>6</v>
      </c>
      <c r="D202" s="86"/>
      <c r="E202" s="78"/>
      <c r="F202" s="78"/>
      <c r="G202" s="78"/>
      <c r="H202" s="78"/>
      <c r="I202" s="78">
        <v>177</v>
      </c>
      <c r="J202" s="78">
        <v>350</v>
      </c>
      <c r="K202" s="78">
        <v>61950</v>
      </c>
      <c r="L202" s="87"/>
    </row>
    <row r="203" spans="1:12" ht="26">
      <c r="A203" s="83"/>
      <c r="B203" s="84" t="s">
        <v>172</v>
      </c>
      <c r="C203" s="85" t="s">
        <v>22</v>
      </c>
      <c r="D203" s="86"/>
      <c r="E203" s="78">
        <v>1</v>
      </c>
      <c r="F203" s="78"/>
      <c r="G203" s="78"/>
      <c r="H203" s="78"/>
      <c r="I203" s="78"/>
      <c r="J203" s="78"/>
      <c r="K203" s="78">
        <v>35990</v>
      </c>
      <c r="L203" s="87"/>
    </row>
    <row r="204" spans="1:12">
      <c r="A204" s="83"/>
      <c r="B204" s="96" t="s">
        <v>178</v>
      </c>
      <c r="C204" s="85"/>
      <c r="D204" s="86"/>
      <c r="E204" s="78"/>
      <c r="F204" s="78"/>
      <c r="G204" s="78"/>
      <c r="H204" s="78"/>
      <c r="I204" s="78"/>
      <c r="J204" s="78"/>
      <c r="K204" s="78"/>
      <c r="L204" s="87"/>
    </row>
    <row r="205" spans="1:12">
      <c r="A205" s="83"/>
      <c r="B205" s="84" t="s">
        <v>147</v>
      </c>
      <c r="C205" s="85"/>
      <c r="D205" s="86"/>
      <c r="E205" s="78"/>
      <c r="F205" s="78"/>
      <c r="G205" s="78"/>
      <c r="H205" s="78"/>
      <c r="I205" s="78"/>
      <c r="J205" s="78"/>
      <c r="K205" s="78">
        <v>90000</v>
      </c>
      <c r="L205" s="87"/>
    </row>
    <row r="206" spans="1:12">
      <c r="A206" s="83"/>
      <c r="B206" s="96" t="s">
        <v>192</v>
      </c>
      <c r="C206" s="85"/>
      <c r="D206" s="86"/>
      <c r="E206" s="78"/>
      <c r="F206" s="78"/>
      <c r="G206" s="78"/>
      <c r="H206" s="78"/>
      <c r="I206" s="78"/>
      <c r="J206" s="78"/>
      <c r="K206" s="78"/>
      <c r="L206" s="87"/>
    </row>
    <row r="207" spans="1:12" ht="26">
      <c r="A207" s="83"/>
      <c r="B207" s="84" t="s">
        <v>146</v>
      </c>
      <c r="C207" s="85"/>
      <c r="D207" s="86"/>
      <c r="E207" s="78"/>
      <c r="F207" s="78"/>
      <c r="G207" s="78"/>
      <c r="H207" s="78"/>
      <c r="I207" s="78"/>
      <c r="J207" s="78"/>
      <c r="K207" s="78">
        <v>80000</v>
      </c>
      <c r="L207" s="87"/>
    </row>
    <row r="208" spans="1:12">
      <c r="A208" s="83"/>
      <c r="B208" s="84" t="s">
        <v>179</v>
      </c>
      <c r="C208" s="85" t="s">
        <v>22</v>
      </c>
      <c r="D208" s="86"/>
      <c r="E208" s="78">
        <v>10</v>
      </c>
      <c r="F208" s="78"/>
      <c r="G208" s="78"/>
      <c r="H208" s="78"/>
      <c r="I208" s="78"/>
      <c r="J208" s="78">
        <v>1700</v>
      </c>
      <c r="K208" s="78">
        <v>17000</v>
      </c>
      <c r="L208" s="87"/>
    </row>
    <row r="209" spans="1:12">
      <c r="A209" s="83"/>
      <c r="B209" s="84"/>
      <c r="C209" s="85"/>
      <c r="D209" s="86"/>
      <c r="E209" s="78"/>
      <c r="F209" s="78"/>
      <c r="G209" s="78"/>
      <c r="H209" s="78"/>
      <c r="I209" s="78"/>
      <c r="J209" s="78"/>
      <c r="K209" s="78"/>
      <c r="L209" s="87"/>
    </row>
    <row r="210" spans="1:12">
      <c r="A210" s="83"/>
      <c r="B210" s="84"/>
      <c r="C210" s="85"/>
      <c r="D210" s="86"/>
      <c r="E210" s="78"/>
      <c r="F210" s="78"/>
      <c r="G210" s="78"/>
      <c r="H210" s="78"/>
      <c r="I210" s="78"/>
      <c r="L210" s="87"/>
    </row>
    <row r="211" spans="1:12">
      <c r="A211" s="83"/>
      <c r="B211" s="84"/>
      <c r="C211" s="85"/>
      <c r="D211" s="86"/>
      <c r="E211" s="78"/>
      <c r="F211" s="78"/>
      <c r="G211" s="78"/>
      <c r="H211" s="78"/>
      <c r="I211" s="78"/>
      <c r="J211" s="78"/>
      <c r="K211" s="78"/>
      <c r="L211" s="87"/>
    </row>
    <row r="212" spans="1:12">
      <c r="A212" s="63"/>
      <c r="B212" s="17"/>
      <c r="C212" s="8"/>
      <c r="D212" s="18"/>
      <c r="E212" s="10"/>
      <c r="F212" s="10"/>
      <c r="G212" s="10"/>
      <c r="H212" s="10"/>
      <c r="I212" s="10"/>
      <c r="J212" s="95" t="s">
        <v>194</v>
      </c>
      <c r="K212" s="95">
        <v>4929253</v>
      </c>
      <c r="L212" s="90"/>
    </row>
    <row r="215" spans="1:12">
      <c r="A215" s="3"/>
      <c r="B215" s="26" t="s">
        <v>135</v>
      </c>
      <c r="I215" s="91" t="s">
        <v>136</v>
      </c>
      <c r="J215" s="3"/>
      <c r="K215" s="3"/>
      <c r="L215" s="3"/>
    </row>
  </sheetData>
  <autoFilter ref="B1:B212"/>
  <mergeCells count="6">
    <mergeCell ref="B76:B77"/>
    <mergeCell ref="B19:B20"/>
    <mergeCell ref="B30:B31"/>
    <mergeCell ref="B42:B43"/>
    <mergeCell ref="B52:B53"/>
    <mergeCell ref="B54:B55"/>
  </mergeCells>
  <pageMargins left="0.25" right="0.25" top="0.75" bottom="0.75" header="0.3" footer="0.3"/>
  <pageSetup paperSize="9" orientation="landscape"/>
  <headerFooter>
    <oddFooter>Страница  &amp;P из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Объемы</vt:lpstr>
    </vt:vector>
  </TitlesOfParts>
  <Company>ЗАО стр.комп. "ИРБИС"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Смета 3</dc:creator>
  <cp:lastModifiedBy>НАФАНЯ Павилонис</cp:lastModifiedBy>
  <cp:lastPrinted>2017-04-28T10:16:03Z</cp:lastPrinted>
  <dcterms:created xsi:type="dcterms:W3CDTF">2015-06-22T09:42:32Z</dcterms:created>
  <dcterms:modified xsi:type="dcterms:W3CDTF">2017-12-03T22:31:13Z</dcterms:modified>
</cp:coreProperties>
</file>